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urianisudi/Documents/TDA/BORANG BARU/"/>
    </mc:Choice>
  </mc:AlternateContent>
  <xr:revisionPtr revIDLastSave="0" documentId="8_{4C61391D-64AE-864B-9D11-23259ADD6107}" xr6:coauthVersionLast="47" xr6:coauthVersionMax="47" xr10:uidLastSave="{00000000-0000-0000-0000-000000000000}"/>
  <bookViews>
    <workbookView xWindow="0" yWindow="720" windowWidth="29400" windowHeight="18400" tabRatio="766" activeTab="2" xr2:uid="{00000000-000D-0000-FFFF-FFFF00000000}"/>
  </bookViews>
  <sheets>
    <sheet name="Sheet1" sheetId="1" state="hidden" r:id="rId1"/>
    <sheet name="Jumlah Pelajar" sheetId="5" state="hidden" r:id="rId2"/>
    <sheet name="Analisa" sheetId="30" r:id="rId3"/>
    <sheet name="Pencapaian" sheetId="31" r:id="rId4"/>
    <sheet name="Sheet2" sheetId="9" state="hidden" r:id="rId5"/>
    <sheet name="Sheet3" sheetId="10" state="hidden" r:id="rId6"/>
    <sheet name="Sheet4" sheetId="11" state="hidden" r:id="rId7"/>
    <sheet name="Sheet5" sheetId="12" state="hidden" r:id="rId8"/>
    <sheet name="Sheet6" sheetId="13" state="hidden" r:id="rId9"/>
    <sheet name="Sheet7" sheetId="14" state="hidden" r:id="rId10"/>
    <sheet name="Sheet8" sheetId="15" state="hidden" r:id="rId11"/>
    <sheet name="Sheet9" sheetId="16" state="hidden" r:id="rId12"/>
    <sheet name="Sheet10" sheetId="17" state="hidden" r:id="rId13"/>
    <sheet name="Sheet11" sheetId="18" state="hidden" r:id="rId14"/>
    <sheet name="Sheet12" sheetId="19" state="hidden" r:id="rId15"/>
    <sheet name="Sheet13" sheetId="20" state="hidden" r:id="rId16"/>
    <sheet name="Sheet14" sheetId="21" state="hidden" r:id="rId17"/>
    <sheet name="Sheet15" sheetId="22" state="hidden" r:id="rId18"/>
    <sheet name="Sheet16" sheetId="23" state="hidden" r:id="rId19"/>
    <sheet name="Sheet17" sheetId="24" state="hidden" r:id="rId20"/>
    <sheet name="Sheet18" sheetId="25" state="hidden" r:id="rId21"/>
    <sheet name="Sheet19" sheetId="26" state="hidden" r:id="rId22"/>
    <sheet name="Sheet20" sheetId="27" state="hidden" r:id="rId23"/>
    <sheet name="GRADE &amp; GPA Table" sheetId="4" state="hidden" r:id="rId24"/>
  </sheets>
  <definedNames>
    <definedName name="_xlnm.Print_Area" localSheetId="2">Analisa!$A$1:$R$32</definedName>
    <definedName name="_xlnm.Print_Area" localSheetId="1">'Jumlah Pelajar'!$A$1:$M$26</definedName>
    <definedName name="_xlnm.Print_Area" localSheetId="3">Pencapaian!$A$1:$G$7</definedName>
    <definedName name="_xlnm.Print_Area" localSheetId="0">Sheet1!$A$1:$J$33</definedName>
    <definedName name="_xlnm.Print_Area" localSheetId="12">Sheet10!$A$1:$J$33</definedName>
    <definedName name="_xlnm.Print_Area" localSheetId="13">Sheet11!$A$1:$J$33</definedName>
    <definedName name="_xlnm.Print_Area" localSheetId="14">Sheet12!$A$1:$J$33</definedName>
    <definedName name="_xlnm.Print_Area" localSheetId="15">Sheet13!$A$1:$J$33</definedName>
    <definedName name="_xlnm.Print_Area" localSheetId="16">Sheet14!$A$1:$J$33</definedName>
    <definedName name="_xlnm.Print_Area" localSheetId="17">Sheet15!$A$1:$J$33</definedName>
    <definedName name="_xlnm.Print_Area" localSheetId="18">Sheet16!$A$1:$J$33</definedName>
    <definedName name="_xlnm.Print_Area" localSheetId="19">Sheet17!$A$1:$J$33</definedName>
    <definedName name="_xlnm.Print_Area" localSheetId="20">Sheet18!$A$1:$J$33</definedName>
    <definedName name="_xlnm.Print_Area" localSheetId="21">Sheet19!$A$1:$J$33</definedName>
    <definedName name="_xlnm.Print_Area" localSheetId="4">Sheet2!$A$1:$J$33</definedName>
    <definedName name="_xlnm.Print_Area" localSheetId="22">Sheet20!$A$1:$J$33</definedName>
    <definedName name="_xlnm.Print_Area" localSheetId="5">Sheet3!$A$1:$J$33</definedName>
    <definedName name="_xlnm.Print_Area" localSheetId="6">Sheet4!$A$1:$J$33</definedName>
    <definedName name="_xlnm.Print_Area" localSheetId="7">Sheet5!$A$1:$J$33</definedName>
    <definedName name="_xlnm.Print_Area" localSheetId="8">Sheet6!$A$1:$J$33</definedName>
    <definedName name="_xlnm.Print_Area" localSheetId="9">Sheet7!$A$1:$J$33</definedName>
    <definedName name="_xlnm.Print_Area" localSheetId="10">Sheet8!$A$1:$J$33</definedName>
    <definedName name="_xlnm.Print_Area" localSheetId="11">Sheet9!$A$1:$J$33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0" l="1"/>
  <c r="M20" i="30"/>
  <c r="O20" i="30"/>
  <c r="Q20" i="30"/>
  <c r="L15" i="30"/>
  <c r="L10" i="30"/>
  <c r="M10" i="30"/>
  <c r="L18" i="30"/>
  <c r="L11" i="30"/>
  <c r="L21" i="30"/>
  <c r="M21" i="30"/>
  <c r="O21" i="30"/>
  <c r="Q21" i="30"/>
  <c r="Q12" i="30"/>
  <c r="Q13" i="30"/>
  <c r="Q14" i="30"/>
  <c r="Q15" i="30"/>
  <c r="Q16" i="30"/>
  <c r="Q17" i="30"/>
  <c r="Q18" i="30"/>
  <c r="Q19" i="30"/>
  <c r="O12" i="30"/>
  <c r="O13" i="30"/>
  <c r="O14" i="30"/>
  <c r="O15" i="30"/>
  <c r="O16" i="30"/>
  <c r="O17" i="30"/>
  <c r="O18" i="30"/>
  <c r="O19" i="30"/>
  <c r="O11" i="30"/>
  <c r="M12" i="30"/>
  <c r="M13" i="30"/>
  <c r="M14" i="30"/>
  <c r="M15" i="30"/>
  <c r="M16" i="30"/>
  <c r="M17" i="30"/>
  <c r="M18" i="30"/>
  <c r="M19" i="30"/>
  <c r="Q11" i="30"/>
  <c r="M11" i="30"/>
  <c r="Q6" i="30"/>
  <c r="N21" i="30" l="1"/>
  <c r="N11" i="30"/>
  <c r="N20" i="30"/>
  <c r="Q10" i="30"/>
  <c r="O10" i="30"/>
  <c r="L12" i="30"/>
  <c r="L13" i="30"/>
  <c r="E3" i="31"/>
  <c r="D3" i="31"/>
  <c r="C3" i="31"/>
  <c r="P20" i="30" l="1"/>
  <c r="R20" i="30"/>
  <c r="P21" i="30"/>
  <c r="R21" i="30"/>
  <c r="N13" i="30"/>
  <c r="N12" i="30"/>
  <c r="L14" i="30"/>
  <c r="L16" i="30"/>
  <c r="L17" i="30"/>
  <c r="L19" i="30"/>
  <c r="R14" i="30" l="1"/>
  <c r="R17" i="30"/>
  <c r="P14" i="30"/>
  <c r="P18" i="30"/>
  <c r="N15" i="30"/>
  <c r="N17" i="30"/>
  <c r="N14" i="30"/>
  <c r="N16" i="30"/>
  <c r="R19" i="30"/>
  <c r="R15" i="30"/>
  <c r="N18" i="30"/>
  <c r="P19" i="30"/>
  <c r="P15" i="30"/>
  <c r="N19" i="30"/>
  <c r="P13" i="30"/>
  <c r="R16" i="30"/>
  <c r="P16" i="30"/>
  <c r="P17" i="30"/>
  <c r="R18" i="30"/>
  <c r="R13" i="30"/>
  <c r="R12" i="30"/>
  <c r="P12" i="30"/>
  <c r="M22" i="30" l="1"/>
  <c r="M23" i="30" s="1"/>
  <c r="C4" i="31" s="1"/>
  <c r="F4" i="31" s="1"/>
  <c r="P11" i="30" l="1"/>
  <c r="O22" i="30" s="1"/>
  <c r="O23" i="30" s="1"/>
  <c r="D5" i="31" s="1"/>
  <c r="F5" i="31" s="1"/>
  <c r="R11" i="30"/>
  <c r="Q22" i="30" s="1"/>
  <c r="Q23" i="30" l="1"/>
  <c r="E6" i="31" s="1"/>
  <c r="F6" i="31" s="1"/>
  <c r="M24" i="30" l="1"/>
  <c r="D1" i="5"/>
  <c r="H16" i="1" l="1"/>
  <c r="J16" i="1" s="1"/>
  <c r="K16" i="1" s="1"/>
  <c r="H11" i="1"/>
  <c r="J11" i="1" s="1"/>
  <c r="K11" i="1" s="1"/>
  <c r="H12" i="1"/>
  <c r="J12" i="1" s="1"/>
  <c r="K12" i="1" s="1"/>
  <c r="H13" i="1"/>
  <c r="J13" i="1" s="1"/>
  <c r="K13" i="1" s="1"/>
  <c r="H14" i="1"/>
  <c r="J14" i="1" s="1"/>
  <c r="K14" i="1" s="1"/>
  <c r="H15" i="1"/>
  <c r="J15" i="1" s="1"/>
  <c r="K15" i="1" s="1"/>
  <c r="H17" i="1"/>
  <c r="J17" i="1" s="1"/>
  <c r="K17" i="1" s="1"/>
  <c r="H18" i="1"/>
  <c r="J18" i="1" s="1"/>
  <c r="K18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K23" i="1" s="1"/>
  <c r="H24" i="1"/>
  <c r="J24" i="1" s="1"/>
  <c r="K24" i="1" s="1"/>
  <c r="H25" i="1"/>
  <c r="J25" i="1" s="1"/>
  <c r="K25" i="1" s="1"/>
  <c r="H15" i="10"/>
  <c r="J15" i="10" s="1"/>
  <c r="K15" i="10" s="1"/>
  <c r="H11" i="10"/>
  <c r="J11" i="10" s="1"/>
  <c r="K11" i="10" s="1"/>
  <c r="H12" i="10"/>
  <c r="J12" i="10" s="1"/>
  <c r="K12" i="10" s="1"/>
  <c r="H13" i="10"/>
  <c r="J13" i="10" s="1"/>
  <c r="K13" i="10" s="1"/>
  <c r="H14" i="10"/>
  <c r="J14" i="10" s="1"/>
  <c r="K14" i="10" s="1"/>
  <c r="H16" i="10"/>
  <c r="J16" i="10" s="1"/>
  <c r="K16" i="10" s="1"/>
  <c r="H17" i="10"/>
  <c r="J17" i="10" s="1"/>
  <c r="K17" i="10" s="1"/>
  <c r="H18" i="10"/>
  <c r="J18" i="10" s="1"/>
  <c r="K18" i="10" s="1"/>
  <c r="H19" i="10"/>
  <c r="J19" i="10" s="1"/>
  <c r="K19" i="10" s="1"/>
  <c r="H20" i="10"/>
  <c r="J20" i="10" s="1"/>
  <c r="K20" i="10" s="1"/>
  <c r="H21" i="10"/>
  <c r="J21" i="10" s="1"/>
  <c r="K21" i="10" s="1"/>
  <c r="H22" i="10"/>
  <c r="J22" i="10" s="1"/>
  <c r="K22" i="10" s="1"/>
  <c r="H23" i="10"/>
  <c r="J23" i="10" s="1"/>
  <c r="K23" i="10" s="1"/>
  <c r="H24" i="10"/>
  <c r="J24" i="10" s="1"/>
  <c r="K24" i="10" s="1"/>
  <c r="H25" i="10"/>
  <c r="J25" i="10" s="1"/>
  <c r="K25" i="10" s="1"/>
  <c r="H14" i="13"/>
  <c r="J14" i="13" s="1"/>
  <c r="K14" i="13" s="1"/>
  <c r="H15" i="13"/>
  <c r="J15" i="13" s="1"/>
  <c r="K15" i="13" s="1"/>
  <c r="H16" i="13"/>
  <c r="J16" i="13" s="1"/>
  <c r="K16" i="13" s="1"/>
  <c r="H17" i="13"/>
  <c r="J17" i="13" s="1"/>
  <c r="K17" i="13" s="1"/>
  <c r="H18" i="13"/>
  <c r="J18" i="13" s="1"/>
  <c r="K18" i="13" s="1"/>
  <c r="H11" i="13"/>
  <c r="J11" i="13" s="1"/>
  <c r="K11" i="13" s="1"/>
  <c r="H12" i="13"/>
  <c r="J12" i="13" s="1"/>
  <c r="K12" i="13" s="1"/>
  <c r="H13" i="13"/>
  <c r="J13" i="13" s="1"/>
  <c r="K13" i="13" s="1"/>
  <c r="H19" i="13"/>
  <c r="J19" i="13" s="1"/>
  <c r="K19" i="13" s="1"/>
  <c r="H20" i="13"/>
  <c r="J20" i="13" s="1"/>
  <c r="K20" i="13" s="1"/>
  <c r="H21" i="13"/>
  <c r="J21" i="13" s="1"/>
  <c r="K21" i="13" s="1"/>
  <c r="H22" i="13"/>
  <c r="J22" i="13" s="1"/>
  <c r="K22" i="13" s="1"/>
  <c r="H23" i="13"/>
  <c r="J23" i="13" s="1"/>
  <c r="K23" i="13" s="1"/>
  <c r="H24" i="13"/>
  <c r="J24" i="13" s="1"/>
  <c r="K24" i="13" s="1"/>
  <c r="H25" i="13"/>
  <c r="J25" i="13" s="1"/>
  <c r="K25" i="13" s="1"/>
  <c r="H23" i="17"/>
  <c r="J23" i="17" s="1"/>
  <c r="K23" i="17" s="1"/>
  <c r="H11" i="17"/>
  <c r="J11" i="17" s="1"/>
  <c r="K11" i="17" s="1"/>
  <c r="H12" i="17"/>
  <c r="J12" i="17" s="1"/>
  <c r="K12" i="17" s="1"/>
  <c r="H13" i="17"/>
  <c r="J13" i="17" s="1"/>
  <c r="K13" i="17" s="1"/>
  <c r="H14" i="17"/>
  <c r="J14" i="17" s="1"/>
  <c r="K14" i="17" s="1"/>
  <c r="H15" i="17"/>
  <c r="J15" i="17" s="1"/>
  <c r="K15" i="17" s="1"/>
  <c r="H16" i="17"/>
  <c r="J16" i="17" s="1"/>
  <c r="K16" i="17" s="1"/>
  <c r="H17" i="17"/>
  <c r="J17" i="17" s="1"/>
  <c r="K17" i="17" s="1"/>
  <c r="H18" i="17"/>
  <c r="J18" i="17" s="1"/>
  <c r="K18" i="17" s="1"/>
  <c r="H19" i="17"/>
  <c r="J19" i="17" s="1"/>
  <c r="K19" i="17" s="1"/>
  <c r="H20" i="17"/>
  <c r="J20" i="17" s="1"/>
  <c r="K20" i="17" s="1"/>
  <c r="H21" i="17"/>
  <c r="J21" i="17" s="1"/>
  <c r="K21" i="17" s="1"/>
  <c r="H22" i="17"/>
  <c r="J22" i="17" s="1"/>
  <c r="K22" i="17" s="1"/>
  <c r="H11" i="9"/>
  <c r="J11" i="9" s="1"/>
  <c r="K11" i="9" s="1"/>
  <c r="H12" i="9"/>
  <c r="J12" i="9" s="1"/>
  <c r="K12" i="9" s="1"/>
  <c r="H13" i="9"/>
  <c r="J13" i="9" s="1"/>
  <c r="K13" i="9" s="1"/>
  <c r="H14" i="9"/>
  <c r="J14" i="9" s="1"/>
  <c r="K14" i="9" s="1"/>
  <c r="H15" i="9"/>
  <c r="J15" i="9" s="1"/>
  <c r="K15" i="9" s="1"/>
  <c r="H16" i="9"/>
  <c r="J16" i="9" s="1"/>
  <c r="K16" i="9" s="1"/>
  <c r="H17" i="9"/>
  <c r="J17" i="9" s="1"/>
  <c r="K17" i="9" s="1"/>
  <c r="H18" i="9"/>
  <c r="J18" i="9" s="1"/>
  <c r="K18" i="9" s="1"/>
  <c r="H19" i="9"/>
  <c r="J19" i="9" s="1"/>
  <c r="K19" i="9" s="1"/>
  <c r="H20" i="9"/>
  <c r="J20" i="9" s="1"/>
  <c r="K20" i="9" s="1"/>
  <c r="H21" i="9"/>
  <c r="J21" i="9" s="1"/>
  <c r="K21" i="9" s="1"/>
  <c r="H22" i="9"/>
  <c r="J22" i="9" s="1"/>
  <c r="K22" i="9" s="1"/>
  <c r="H23" i="9"/>
  <c r="J23" i="9" s="1"/>
  <c r="K23" i="9" s="1"/>
  <c r="H24" i="9"/>
  <c r="J24" i="9" s="1"/>
  <c r="K24" i="9" s="1"/>
  <c r="H25" i="9"/>
  <c r="J25" i="9" s="1"/>
  <c r="K25" i="9" s="1"/>
  <c r="H11" i="11"/>
  <c r="J11" i="11" s="1"/>
  <c r="K11" i="11" s="1"/>
  <c r="H12" i="11"/>
  <c r="J12" i="11" s="1"/>
  <c r="K12" i="11" s="1"/>
  <c r="H13" i="11"/>
  <c r="J13" i="11" s="1"/>
  <c r="K13" i="11" s="1"/>
  <c r="H14" i="11"/>
  <c r="J14" i="11" s="1"/>
  <c r="K14" i="11" s="1"/>
  <c r="H15" i="11"/>
  <c r="J15" i="11" s="1"/>
  <c r="K15" i="11" s="1"/>
  <c r="H16" i="11"/>
  <c r="J16" i="11" s="1"/>
  <c r="K16" i="11" s="1"/>
  <c r="H17" i="11"/>
  <c r="J17" i="11" s="1"/>
  <c r="K17" i="11" s="1"/>
  <c r="H18" i="11"/>
  <c r="J18" i="11" s="1"/>
  <c r="K18" i="11" s="1"/>
  <c r="H19" i="11"/>
  <c r="J19" i="11" s="1"/>
  <c r="K19" i="11" s="1"/>
  <c r="H20" i="11"/>
  <c r="J20" i="11" s="1"/>
  <c r="K20" i="11" s="1"/>
  <c r="H21" i="11"/>
  <c r="J21" i="11" s="1"/>
  <c r="K21" i="11" s="1"/>
  <c r="H22" i="11"/>
  <c r="J22" i="11" s="1"/>
  <c r="K22" i="11" s="1"/>
  <c r="H23" i="11"/>
  <c r="J23" i="11" s="1"/>
  <c r="K23" i="11" s="1"/>
  <c r="H24" i="11"/>
  <c r="J24" i="11" s="1"/>
  <c r="K24" i="11" s="1"/>
  <c r="H25" i="11"/>
  <c r="J25" i="11" s="1"/>
  <c r="K25" i="11" s="1"/>
  <c r="H11" i="12"/>
  <c r="J11" i="12" s="1"/>
  <c r="K11" i="12" s="1"/>
  <c r="H12" i="12"/>
  <c r="J12" i="12" s="1"/>
  <c r="K12" i="12" s="1"/>
  <c r="H13" i="12"/>
  <c r="J13" i="12" s="1"/>
  <c r="K13" i="12" s="1"/>
  <c r="H14" i="12"/>
  <c r="J14" i="12" s="1"/>
  <c r="K14" i="12" s="1"/>
  <c r="H15" i="12"/>
  <c r="J15" i="12" s="1"/>
  <c r="K15" i="12" s="1"/>
  <c r="H16" i="12"/>
  <c r="J16" i="12" s="1"/>
  <c r="K16" i="12" s="1"/>
  <c r="H17" i="12"/>
  <c r="J17" i="12" s="1"/>
  <c r="K17" i="12" s="1"/>
  <c r="H18" i="12"/>
  <c r="J18" i="12" s="1"/>
  <c r="K18" i="12" s="1"/>
  <c r="H19" i="12"/>
  <c r="J19" i="12" s="1"/>
  <c r="K19" i="12" s="1"/>
  <c r="H20" i="12"/>
  <c r="J20" i="12" s="1"/>
  <c r="K20" i="12" s="1"/>
  <c r="H21" i="12"/>
  <c r="J21" i="12" s="1"/>
  <c r="K21" i="12" s="1"/>
  <c r="H22" i="12"/>
  <c r="J22" i="12" s="1"/>
  <c r="K22" i="12" s="1"/>
  <c r="H23" i="12"/>
  <c r="J23" i="12" s="1"/>
  <c r="K23" i="12" s="1"/>
  <c r="H24" i="12"/>
  <c r="J24" i="12" s="1"/>
  <c r="K24" i="12" s="1"/>
  <c r="H25" i="12"/>
  <c r="J25" i="12" s="1"/>
  <c r="K25" i="12" s="1"/>
  <c r="H11" i="14"/>
  <c r="J11" i="14" s="1"/>
  <c r="K11" i="14" s="1"/>
  <c r="H12" i="14"/>
  <c r="J12" i="14" s="1"/>
  <c r="K12" i="14" s="1"/>
  <c r="H13" i="14"/>
  <c r="J13" i="14" s="1"/>
  <c r="K13" i="14" s="1"/>
  <c r="H14" i="14"/>
  <c r="J14" i="14" s="1"/>
  <c r="K14" i="14" s="1"/>
  <c r="H15" i="14"/>
  <c r="J15" i="14" s="1"/>
  <c r="K15" i="14" s="1"/>
  <c r="H16" i="14"/>
  <c r="J16" i="14" s="1"/>
  <c r="K16" i="14" s="1"/>
  <c r="H17" i="14"/>
  <c r="J17" i="14" s="1"/>
  <c r="K17" i="14" s="1"/>
  <c r="H18" i="14"/>
  <c r="J18" i="14" s="1"/>
  <c r="K18" i="14" s="1"/>
  <c r="H19" i="14"/>
  <c r="J19" i="14" s="1"/>
  <c r="K19" i="14" s="1"/>
  <c r="H20" i="14"/>
  <c r="J20" i="14" s="1"/>
  <c r="K20" i="14" s="1"/>
  <c r="H21" i="14"/>
  <c r="J21" i="14" s="1"/>
  <c r="K21" i="14" s="1"/>
  <c r="H22" i="14"/>
  <c r="J22" i="14" s="1"/>
  <c r="K22" i="14" s="1"/>
  <c r="H23" i="14"/>
  <c r="J23" i="14" s="1"/>
  <c r="K23" i="14" s="1"/>
  <c r="H24" i="14"/>
  <c r="J24" i="14" s="1"/>
  <c r="K24" i="14" s="1"/>
  <c r="H25" i="14"/>
  <c r="J25" i="14" s="1"/>
  <c r="K25" i="14" s="1"/>
  <c r="H11" i="15"/>
  <c r="J11" i="15" s="1"/>
  <c r="K11" i="15" s="1"/>
  <c r="H12" i="15"/>
  <c r="J12" i="15" s="1"/>
  <c r="K12" i="15" s="1"/>
  <c r="H13" i="15"/>
  <c r="J13" i="15" s="1"/>
  <c r="K13" i="15" s="1"/>
  <c r="H14" i="15"/>
  <c r="J14" i="15" s="1"/>
  <c r="K14" i="15" s="1"/>
  <c r="H15" i="15"/>
  <c r="J15" i="15" s="1"/>
  <c r="K15" i="15" s="1"/>
  <c r="H16" i="15"/>
  <c r="J16" i="15" s="1"/>
  <c r="K16" i="15" s="1"/>
  <c r="H17" i="15"/>
  <c r="J17" i="15" s="1"/>
  <c r="K17" i="15" s="1"/>
  <c r="H18" i="15"/>
  <c r="J18" i="15" s="1"/>
  <c r="K18" i="15" s="1"/>
  <c r="H19" i="15"/>
  <c r="J19" i="15" s="1"/>
  <c r="K19" i="15" s="1"/>
  <c r="H20" i="15"/>
  <c r="J20" i="15" s="1"/>
  <c r="K20" i="15" s="1"/>
  <c r="H21" i="15"/>
  <c r="J21" i="15" s="1"/>
  <c r="K21" i="15" s="1"/>
  <c r="H22" i="15"/>
  <c r="J22" i="15" s="1"/>
  <c r="K22" i="15" s="1"/>
  <c r="H23" i="15"/>
  <c r="J23" i="15" s="1"/>
  <c r="K23" i="15" s="1"/>
  <c r="H24" i="15"/>
  <c r="J24" i="15" s="1"/>
  <c r="K24" i="15" s="1"/>
  <c r="H25" i="15"/>
  <c r="J25" i="15" s="1"/>
  <c r="K25" i="15" s="1"/>
  <c r="H11" i="16"/>
  <c r="J11" i="16" s="1"/>
  <c r="K11" i="16" s="1"/>
  <c r="H12" i="16"/>
  <c r="J12" i="16" s="1"/>
  <c r="K12" i="16" s="1"/>
  <c r="H13" i="16"/>
  <c r="J13" i="16" s="1"/>
  <c r="K13" i="16" s="1"/>
  <c r="H14" i="16"/>
  <c r="J14" i="16" s="1"/>
  <c r="K14" i="16" s="1"/>
  <c r="H15" i="16"/>
  <c r="J15" i="16" s="1"/>
  <c r="K15" i="16" s="1"/>
  <c r="H16" i="16"/>
  <c r="J16" i="16" s="1"/>
  <c r="K16" i="16" s="1"/>
  <c r="H17" i="16"/>
  <c r="J17" i="16" s="1"/>
  <c r="K17" i="16" s="1"/>
  <c r="H18" i="16"/>
  <c r="J18" i="16" s="1"/>
  <c r="K18" i="16" s="1"/>
  <c r="H19" i="16"/>
  <c r="J19" i="16" s="1"/>
  <c r="K19" i="16" s="1"/>
  <c r="H20" i="16"/>
  <c r="J20" i="16" s="1"/>
  <c r="K20" i="16" s="1"/>
  <c r="H21" i="16"/>
  <c r="J21" i="16" s="1"/>
  <c r="K21" i="16" s="1"/>
  <c r="H22" i="16"/>
  <c r="J22" i="16" s="1"/>
  <c r="K22" i="16" s="1"/>
  <c r="H23" i="16"/>
  <c r="J23" i="16" s="1"/>
  <c r="K23" i="16" s="1"/>
  <c r="H24" i="16"/>
  <c r="J24" i="16" s="1"/>
  <c r="K24" i="16" s="1"/>
  <c r="H25" i="16"/>
  <c r="J25" i="16" s="1"/>
  <c r="K25" i="16" s="1"/>
  <c r="H25" i="27"/>
  <c r="J25" i="27" s="1"/>
  <c r="K25" i="27" s="1"/>
  <c r="H24" i="27"/>
  <c r="J24" i="27" s="1"/>
  <c r="K24" i="27" s="1"/>
  <c r="H23" i="27"/>
  <c r="J23" i="27" s="1"/>
  <c r="K23" i="27" s="1"/>
  <c r="H22" i="27"/>
  <c r="J22" i="27" s="1"/>
  <c r="K22" i="27" s="1"/>
  <c r="H21" i="27"/>
  <c r="J21" i="27" s="1"/>
  <c r="K21" i="27" s="1"/>
  <c r="H20" i="27"/>
  <c r="J20" i="27" s="1"/>
  <c r="K20" i="27" s="1"/>
  <c r="H19" i="27"/>
  <c r="J19" i="27" s="1"/>
  <c r="K19" i="27" s="1"/>
  <c r="H18" i="27"/>
  <c r="J18" i="27" s="1"/>
  <c r="K18" i="27" s="1"/>
  <c r="H17" i="27"/>
  <c r="J17" i="27" s="1"/>
  <c r="K17" i="27" s="1"/>
  <c r="H16" i="27"/>
  <c r="J16" i="27" s="1"/>
  <c r="K16" i="27" s="1"/>
  <c r="H15" i="27"/>
  <c r="J15" i="27" s="1"/>
  <c r="K15" i="27" s="1"/>
  <c r="H14" i="27"/>
  <c r="J14" i="27" s="1"/>
  <c r="K14" i="27" s="1"/>
  <c r="H13" i="27"/>
  <c r="J13" i="27" s="1"/>
  <c r="K13" i="27" s="1"/>
  <c r="H12" i="27"/>
  <c r="J12" i="27" s="1"/>
  <c r="K12" i="27" s="1"/>
  <c r="H11" i="27"/>
  <c r="J11" i="27" s="1"/>
  <c r="K11" i="27" s="1"/>
  <c r="H25" i="26"/>
  <c r="J25" i="26" s="1"/>
  <c r="K25" i="26" s="1"/>
  <c r="H24" i="26"/>
  <c r="J24" i="26" s="1"/>
  <c r="K24" i="26" s="1"/>
  <c r="H23" i="26"/>
  <c r="J23" i="26" s="1"/>
  <c r="K23" i="26" s="1"/>
  <c r="H22" i="26"/>
  <c r="J22" i="26" s="1"/>
  <c r="K22" i="26" s="1"/>
  <c r="H21" i="26"/>
  <c r="J21" i="26" s="1"/>
  <c r="K21" i="26" s="1"/>
  <c r="H20" i="26"/>
  <c r="J20" i="26" s="1"/>
  <c r="K20" i="26" s="1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J15" i="26" s="1"/>
  <c r="K15" i="26" s="1"/>
  <c r="H14" i="26"/>
  <c r="J14" i="26" s="1"/>
  <c r="K14" i="26" s="1"/>
  <c r="H13" i="26"/>
  <c r="J13" i="26" s="1"/>
  <c r="K13" i="26" s="1"/>
  <c r="H12" i="26"/>
  <c r="J12" i="26" s="1"/>
  <c r="K12" i="26" s="1"/>
  <c r="H11" i="26"/>
  <c r="J11" i="26" s="1"/>
  <c r="K11" i="26" s="1"/>
  <c r="H25" i="25"/>
  <c r="J25" i="25" s="1"/>
  <c r="K25" i="25" s="1"/>
  <c r="H24" i="25"/>
  <c r="J24" i="25" s="1"/>
  <c r="K24" i="25" s="1"/>
  <c r="H23" i="25"/>
  <c r="J23" i="25" s="1"/>
  <c r="K23" i="25" s="1"/>
  <c r="H22" i="25"/>
  <c r="J22" i="25" s="1"/>
  <c r="K22" i="25" s="1"/>
  <c r="H21" i="25"/>
  <c r="J21" i="25" s="1"/>
  <c r="K21" i="25" s="1"/>
  <c r="H20" i="25"/>
  <c r="J20" i="25" s="1"/>
  <c r="K20" i="25" s="1"/>
  <c r="H19" i="25"/>
  <c r="J19" i="25" s="1"/>
  <c r="K19" i="25" s="1"/>
  <c r="H18" i="25"/>
  <c r="J18" i="25" s="1"/>
  <c r="K18" i="25" s="1"/>
  <c r="H17" i="25"/>
  <c r="J17" i="25" s="1"/>
  <c r="K17" i="25" s="1"/>
  <c r="H16" i="25"/>
  <c r="J16" i="25" s="1"/>
  <c r="K16" i="25" s="1"/>
  <c r="H15" i="25"/>
  <c r="J15" i="25" s="1"/>
  <c r="K15" i="25" s="1"/>
  <c r="H14" i="25"/>
  <c r="J14" i="25" s="1"/>
  <c r="K14" i="25" s="1"/>
  <c r="H13" i="25"/>
  <c r="J13" i="25" s="1"/>
  <c r="K13" i="25" s="1"/>
  <c r="H12" i="25"/>
  <c r="J12" i="25" s="1"/>
  <c r="K12" i="25" s="1"/>
  <c r="H11" i="25"/>
  <c r="J11" i="25" s="1"/>
  <c r="K11" i="25" s="1"/>
  <c r="H25" i="24"/>
  <c r="J25" i="24" s="1"/>
  <c r="K25" i="24" s="1"/>
  <c r="H24" i="24"/>
  <c r="J24" i="24" s="1"/>
  <c r="K24" i="24" s="1"/>
  <c r="H23" i="24"/>
  <c r="J23" i="24" s="1"/>
  <c r="K23" i="24" s="1"/>
  <c r="H22" i="24"/>
  <c r="J22" i="24" s="1"/>
  <c r="K22" i="24" s="1"/>
  <c r="H21" i="24"/>
  <c r="J21" i="24" s="1"/>
  <c r="K21" i="24" s="1"/>
  <c r="H20" i="24"/>
  <c r="J20" i="24" s="1"/>
  <c r="K20" i="24" s="1"/>
  <c r="H19" i="24"/>
  <c r="J19" i="24" s="1"/>
  <c r="K19" i="24" s="1"/>
  <c r="H18" i="24"/>
  <c r="J18" i="24" s="1"/>
  <c r="K18" i="24" s="1"/>
  <c r="H17" i="24"/>
  <c r="J17" i="24" s="1"/>
  <c r="K17" i="24" s="1"/>
  <c r="H16" i="24"/>
  <c r="J16" i="24" s="1"/>
  <c r="K16" i="24" s="1"/>
  <c r="H15" i="24"/>
  <c r="J15" i="24" s="1"/>
  <c r="K15" i="24" s="1"/>
  <c r="H14" i="24"/>
  <c r="J14" i="24" s="1"/>
  <c r="K14" i="24" s="1"/>
  <c r="H13" i="24"/>
  <c r="J13" i="24" s="1"/>
  <c r="K13" i="24" s="1"/>
  <c r="H12" i="24"/>
  <c r="J12" i="24" s="1"/>
  <c r="K12" i="24" s="1"/>
  <c r="H11" i="24"/>
  <c r="J11" i="24" s="1"/>
  <c r="K11" i="24" s="1"/>
  <c r="H25" i="23"/>
  <c r="J25" i="23" s="1"/>
  <c r="K25" i="23" s="1"/>
  <c r="H24" i="23"/>
  <c r="J24" i="23" s="1"/>
  <c r="K24" i="23" s="1"/>
  <c r="H23" i="23"/>
  <c r="J23" i="23" s="1"/>
  <c r="K23" i="23" s="1"/>
  <c r="H22" i="23"/>
  <c r="J22" i="23" s="1"/>
  <c r="K22" i="23" s="1"/>
  <c r="H21" i="23"/>
  <c r="J21" i="23" s="1"/>
  <c r="K21" i="23" s="1"/>
  <c r="H20" i="23"/>
  <c r="J20" i="23" s="1"/>
  <c r="K20" i="23" s="1"/>
  <c r="H19" i="23"/>
  <c r="J19" i="23"/>
  <c r="K19" i="23" s="1"/>
  <c r="H18" i="23"/>
  <c r="J18" i="23" s="1"/>
  <c r="K18" i="23" s="1"/>
  <c r="H17" i="23"/>
  <c r="J17" i="23" s="1"/>
  <c r="K17" i="23" s="1"/>
  <c r="H16" i="23"/>
  <c r="J16" i="23" s="1"/>
  <c r="K16" i="23" s="1"/>
  <c r="H15" i="23"/>
  <c r="J15" i="23" s="1"/>
  <c r="K15" i="23" s="1"/>
  <c r="H14" i="23"/>
  <c r="J14" i="23" s="1"/>
  <c r="K14" i="23" s="1"/>
  <c r="H13" i="23"/>
  <c r="J13" i="23" s="1"/>
  <c r="K13" i="23" s="1"/>
  <c r="H12" i="23"/>
  <c r="J12" i="23" s="1"/>
  <c r="K12" i="23" s="1"/>
  <c r="H11" i="23"/>
  <c r="J11" i="23" s="1"/>
  <c r="K11" i="23" s="1"/>
  <c r="H25" i="22"/>
  <c r="J25" i="22" s="1"/>
  <c r="K25" i="22" s="1"/>
  <c r="H24" i="22"/>
  <c r="J24" i="22" s="1"/>
  <c r="K24" i="22" s="1"/>
  <c r="H23" i="22"/>
  <c r="J23" i="22" s="1"/>
  <c r="K23" i="22" s="1"/>
  <c r="H22" i="22"/>
  <c r="J22" i="22" s="1"/>
  <c r="K22" i="22" s="1"/>
  <c r="H21" i="22"/>
  <c r="J21" i="22" s="1"/>
  <c r="K21" i="22" s="1"/>
  <c r="H20" i="22"/>
  <c r="J20" i="22" s="1"/>
  <c r="K20" i="22" s="1"/>
  <c r="H19" i="22"/>
  <c r="J19" i="22" s="1"/>
  <c r="K19" i="22" s="1"/>
  <c r="H18" i="22"/>
  <c r="J18" i="22" s="1"/>
  <c r="K18" i="22" s="1"/>
  <c r="H17" i="22"/>
  <c r="J17" i="22" s="1"/>
  <c r="K17" i="22" s="1"/>
  <c r="H16" i="22"/>
  <c r="J16" i="22" s="1"/>
  <c r="K16" i="22" s="1"/>
  <c r="H15" i="22"/>
  <c r="J15" i="22" s="1"/>
  <c r="K15" i="22" s="1"/>
  <c r="H14" i="22"/>
  <c r="J14" i="22" s="1"/>
  <c r="K14" i="22" s="1"/>
  <c r="H13" i="22"/>
  <c r="J13" i="22" s="1"/>
  <c r="K13" i="22" s="1"/>
  <c r="H12" i="22"/>
  <c r="J12" i="22" s="1"/>
  <c r="K12" i="22" s="1"/>
  <c r="H11" i="22"/>
  <c r="J11" i="22" s="1"/>
  <c r="K11" i="22" s="1"/>
  <c r="H25" i="21"/>
  <c r="J25" i="21" s="1"/>
  <c r="K25" i="21" s="1"/>
  <c r="H24" i="21"/>
  <c r="J24" i="21" s="1"/>
  <c r="K24" i="21" s="1"/>
  <c r="H23" i="21"/>
  <c r="J23" i="21" s="1"/>
  <c r="K23" i="21" s="1"/>
  <c r="H22" i="21"/>
  <c r="J22" i="21"/>
  <c r="K22" i="21" s="1"/>
  <c r="H21" i="21"/>
  <c r="J21" i="21" s="1"/>
  <c r="K21" i="21" s="1"/>
  <c r="H20" i="21"/>
  <c r="J20" i="21" s="1"/>
  <c r="K20" i="21" s="1"/>
  <c r="H19" i="21"/>
  <c r="J19" i="21" s="1"/>
  <c r="K19" i="21" s="1"/>
  <c r="H18" i="21"/>
  <c r="J18" i="21" s="1"/>
  <c r="K18" i="21" s="1"/>
  <c r="H17" i="21"/>
  <c r="J17" i="21" s="1"/>
  <c r="K17" i="21" s="1"/>
  <c r="H16" i="21"/>
  <c r="J16" i="21" s="1"/>
  <c r="K16" i="21" s="1"/>
  <c r="H15" i="21"/>
  <c r="J15" i="21" s="1"/>
  <c r="K15" i="21" s="1"/>
  <c r="H14" i="21"/>
  <c r="J14" i="21" s="1"/>
  <c r="K14" i="21" s="1"/>
  <c r="H13" i="21"/>
  <c r="J13" i="21" s="1"/>
  <c r="K13" i="21" s="1"/>
  <c r="H12" i="21"/>
  <c r="J12" i="21" s="1"/>
  <c r="K12" i="21" s="1"/>
  <c r="H11" i="21"/>
  <c r="J11" i="21" s="1"/>
  <c r="K11" i="21" s="1"/>
  <c r="H25" i="20"/>
  <c r="J25" i="20" s="1"/>
  <c r="K25" i="20" s="1"/>
  <c r="H24" i="20"/>
  <c r="J24" i="20" s="1"/>
  <c r="K24" i="20" s="1"/>
  <c r="H23" i="20"/>
  <c r="J23" i="20" s="1"/>
  <c r="K23" i="20" s="1"/>
  <c r="H22" i="20"/>
  <c r="J22" i="20"/>
  <c r="K22" i="20" s="1"/>
  <c r="H21" i="20"/>
  <c r="J21" i="20" s="1"/>
  <c r="K21" i="20" s="1"/>
  <c r="H20" i="20"/>
  <c r="J20" i="20" s="1"/>
  <c r="K20" i="20" s="1"/>
  <c r="H19" i="20"/>
  <c r="J19" i="20" s="1"/>
  <c r="K19" i="20" s="1"/>
  <c r="H18" i="20"/>
  <c r="J18" i="20" s="1"/>
  <c r="K18" i="20" s="1"/>
  <c r="H17" i="20"/>
  <c r="J17" i="20" s="1"/>
  <c r="K17" i="20" s="1"/>
  <c r="H16" i="20"/>
  <c r="J16" i="20" s="1"/>
  <c r="K16" i="20" s="1"/>
  <c r="H15" i="20"/>
  <c r="J15" i="20" s="1"/>
  <c r="K15" i="20" s="1"/>
  <c r="H14" i="20"/>
  <c r="J14" i="20" s="1"/>
  <c r="K14" i="20" s="1"/>
  <c r="H13" i="20"/>
  <c r="J13" i="20" s="1"/>
  <c r="K13" i="20" s="1"/>
  <c r="H12" i="20"/>
  <c r="J12" i="20" s="1"/>
  <c r="K12" i="20" s="1"/>
  <c r="H11" i="20"/>
  <c r="J11" i="20" s="1"/>
  <c r="K11" i="20" s="1"/>
  <c r="H25" i="19"/>
  <c r="J25" i="19" s="1"/>
  <c r="K25" i="19" s="1"/>
  <c r="H24" i="19"/>
  <c r="J24" i="19" s="1"/>
  <c r="K24" i="19" s="1"/>
  <c r="H23" i="19"/>
  <c r="J23" i="19" s="1"/>
  <c r="K23" i="19" s="1"/>
  <c r="H22" i="19"/>
  <c r="J22" i="19" s="1"/>
  <c r="K22" i="19" s="1"/>
  <c r="H21" i="19"/>
  <c r="J21" i="19" s="1"/>
  <c r="K21" i="19" s="1"/>
  <c r="H20" i="19"/>
  <c r="J20" i="19" s="1"/>
  <c r="K20" i="19" s="1"/>
  <c r="H19" i="19"/>
  <c r="J19" i="19" s="1"/>
  <c r="K19" i="19" s="1"/>
  <c r="H18" i="19"/>
  <c r="J18" i="19" s="1"/>
  <c r="K18" i="19" s="1"/>
  <c r="H17" i="19"/>
  <c r="J17" i="19" s="1"/>
  <c r="K17" i="19" s="1"/>
  <c r="H16" i="19"/>
  <c r="J16" i="19" s="1"/>
  <c r="K16" i="19" s="1"/>
  <c r="H15" i="19"/>
  <c r="J15" i="19" s="1"/>
  <c r="K15" i="19" s="1"/>
  <c r="H14" i="19"/>
  <c r="J14" i="19" s="1"/>
  <c r="K14" i="19" s="1"/>
  <c r="H13" i="19"/>
  <c r="J13" i="19" s="1"/>
  <c r="K13" i="19" s="1"/>
  <c r="H12" i="19"/>
  <c r="J12" i="19" s="1"/>
  <c r="K12" i="19" s="1"/>
  <c r="H11" i="19"/>
  <c r="J11" i="19" s="1"/>
  <c r="K11" i="19" s="1"/>
  <c r="H25" i="18"/>
  <c r="J25" i="18" s="1"/>
  <c r="K25" i="18" s="1"/>
  <c r="H24" i="18"/>
  <c r="J24" i="18" s="1"/>
  <c r="K24" i="18" s="1"/>
  <c r="H23" i="18"/>
  <c r="J23" i="18" s="1"/>
  <c r="K23" i="18" s="1"/>
  <c r="H22" i="18"/>
  <c r="J22" i="18" s="1"/>
  <c r="K22" i="18" s="1"/>
  <c r="H21" i="18"/>
  <c r="J21" i="18" s="1"/>
  <c r="K21" i="18" s="1"/>
  <c r="H20" i="18"/>
  <c r="J20" i="18" s="1"/>
  <c r="K20" i="18" s="1"/>
  <c r="H19" i="18"/>
  <c r="J19" i="18" s="1"/>
  <c r="K19" i="18" s="1"/>
  <c r="H18" i="18"/>
  <c r="J18" i="18" s="1"/>
  <c r="K18" i="18" s="1"/>
  <c r="H17" i="18"/>
  <c r="J17" i="18" s="1"/>
  <c r="K17" i="18" s="1"/>
  <c r="H16" i="18"/>
  <c r="J16" i="18" s="1"/>
  <c r="K16" i="18" s="1"/>
  <c r="H15" i="18"/>
  <c r="J15" i="18" s="1"/>
  <c r="K15" i="18" s="1"/>
  <c r="H14" i="18"/>
  <c r="J14" i="18" s="1"/>
  <c r="K14" i="18" s="1"/>
  <c r="H13" i="18"/>
  <c r="J13" i="18" s="1"/>
  <c r="K13" i="18" s="1"/>
  <c r="H12" i="18"/>
  <c r="J12" i="18" s="1"/>
  <c r="K12" i="18" s="1"/>
  <c r="H11" i="18"/>
  <c r="J11" i="18" s="1"/>
  <c r="K11" i="18" s="1"/>
  <c r="C6" i="5"/>
  <c r="C5" i="5"/>
  <c r="C4" i="5"/>
  <c r="A3" i="5"/>
  <c r="H25" i="17"/>
  <c r="J25" i="17" s="1"/>
  <c r="K25" i="17" s="1"/>
  <c r="H24" i="17"/>
  <c r="J24" i="17" s="1"/>
  <c r="K24" i="17" s="1"/>
  <c r="N18" i="26" l="1"/>
  <c r="N20" i="14"/>
  <c r="N14" i="20"/>
  <c r="N14" i="19"/>
  <c r="N14" i="1"/>
  <c r="N11" i="18"/>
  <c r="N18" i="18"/>
  <c r="N12" i="23"/>
  <c r="N19" i="25"/>
  <c r="N18" i="27"/>
  <c r="N12" i="27"/>
  <c r="N15" i="27"/>
  <c r="N19" i="27"/>
  <c r="N16" i="27"/>
  <c r="N11" i="27"/>
  <c r="N22" i="27"/>
  <c r="N14" i="27"/>
  <c r="N16" i="9"/>
  <c r="N11" i="21"/>
  <c r="N16" i="21"/>
  <c r="N22" i="21"/>
  <c r="N22" i="14"/>
  <c r="N18" i="23"/>
  <c r="N19" i="24"/>
  <c r="N15" i="1"/>
  <c r="N18" i="19"/>
  <c r="N19" i="19"/>
  <c r="N20" i="21"/>
  <c r="N21" i="24"/>
  <c r="N15" i="25"/>
  <c r="N20" i="19"/>
  <c r="N20" i="27"/>
  <c r="N11" i="14"/>
  <c r="N18" i="14"/>
  <c r="N17" i="18"/>
  <c r="N22" i="23"/>
  <c r="N18" i="24"/>
  <c r="N15" i="26"/>
  <c r="N19" i="14"/>
  <c r="N14" i="24"/>
  <c r="N17" i="14"/>
  <c r="N17" i="17"/>
  <c r="N21" i="17"/>
  <c r="N19" i="17"/>
  <c r="N11" i="17"/>
  <c r="N18" i="17"/>
  <c r="N22" i="17"/>
  <c r="N20" i="20"/>
  <c r="N12" i="20"/>
  <c r="N17" i="20"/>
  <c r="N19" i="20"/>
  <c r="N16" i="20"/>
  <c r="N22" i="22"/>
  <c r="N18" i="22"/>
  <c r="N14" i="22"/>
  <c r="N21" i="22"/>
  <c r="N17" i="22"/>
  <c r="N13" i="22"/>
  <c r="N20" i="22"/>
  <c r="N16" i="22"/>
  <c r="N12" i="22"/>
  <c r="N17" i="10"/>
  <c r="N18" i="10"/>
  <c r="N19" i="10"/>
  <c r="N20" i="10"/>
  <c r="N21" i="10"/>
  <c r="N22" i="10"/>
  <c r="N11" i="10"/>
  <c r="N16" i="10"/>
  <c r="N15" i="10"/>
  <c r="N12" i="18"/>
  <c r="N21" i="19"/>
  <c r="N15" i="24"/>
  <c r="N14" i="23"/>
  <c r="N12" i="21"/>
  <c r="N18" i="21"/>
  <c r="N11" i="26"/>
  <c r="N19" i="26"/>
  <c r="N11" i="22"/>
  <c r="N15" i="18"/>
  <c r="N14" i="18"/>
  <c r="N21" i="18"/>
  <c r="N13" i="18"/>
  <c r="N22" i="18"/>
  <c r="N20" i="18"/>
  <c r="N16" i="18"/>
  <c r="N17" i="19"/>
  <c r="N16" i="19"/>
  <c r="N22" i="19"/>
  <c r="N13" i="19"/>
  <c r="N12" i="19"/>
  <c r="N20" i="17"/>
  <c r="N18" i="20"/>
  <c r="N20" i="24"/>
  <c r="N19" i="23"/>
  <c r="N19" i="18"/>
  <c r="N11" i="20"/>
  <c r="N22" i="20"/>
  <c r="N11" i="19"/>
  <c r="N11" i="24"/>
  <c r="N16" i="24"/>
  <c r="N22" i="24"/>
  <c r="N15" i="23"/>
  <c r="N20" i="23"/>
  <c r="N14" i="21"/>
  <c r="N19" i="21"/>
  <c r="N14" i="26"/>
  <c r="N11" i="25"/>
  <c r="N15" i="22"/>
  <c r="N13" i="20"/>
  <c r="N21" i="21"/>
  <c r="N17" i="21"/>
  <c r="N13" i="21"/>
  <c r="N21" i="23"/>
  <c r="N17" i="23"/>
  <c r="N13" i="23"/>
  <c r="N22" i="26"/>
  <c r="N21" i="26"/>
  <c r="N17" i="26"/>
  <c r="N13" i="26"/>
  <c r="N20" i="26"/>
  <c r="N16" i="26"/>
  <c r="N12" i="26"/>
  <c r="N21" i="27"/>
  <c r="N15" i="20"/>
  <c r="N15" i="19"/>
  <c r="N12" i="24"/>
  <c r="N11" i="23"/>
  <c r="N16" i="23"/>
  <c r="N15" i="21"/>
  <c r="N19" i="22"/>
  <c r="N21" i="20"/>
  <c r="N22" i="25"/>
  <c r="N18" i="25"/>
  <c r="N14" i="25"/>
  <c r="N21" i="25"/>
  <c r="N17" i="25"/>
  <c r="N13" i="25"/>
  <c r="N20" i="25"/>
  <c r="N16" i="25"/>
  <c r="N12" i="25"/>
  <c r="N15" i="15"/>
  <c r="N17" i="16"/>
  <c r="N18" i="16"/>
  <c r="N19" i="16"/>
  <c r="N20" i="16"/>
  <c r="N21" i="16"/>
  <c r="N22" i="16"/>
  <c r="N11" i="16"/>
  <c r="N14" i="16"/>
  <c r="N16" i="16"/>
  <c r="N15" i="16"/>
  <c r="N13" i="9"/>
  <c r="N15" i="9"/>
  <c r="N14" i="9"/>
  <c r="N17" i="9"/>
  <c r="N18" i="9"/>
  <c r="N19" i="9"/>
  <c r="N20" i="9"/>
  <c r="N21" i="9"/>
  <c r="N22" i="9"/>
  <c r="N11" i="9"/>
  <c r="N12" i="13"/>
  <c r="N13" i="13"/>
  <c r="N14" i="13"/>
  <c r="N15" i="13"/>
  <c r="N16" i="13"/>
  <c r="N17" i="13"/>
  <c r="N18" i="13"/>
  <c r="N19" i="13"/>
  <c r="N20" i="13"/>
  <c r="N21" i="13"/>
  <c r="N22" i="13"/>
  <c r="N11" i="13"/>
  <c r="N16" i="1"/>
  <c r="N13" i="24"/>
  <c r="N17" i="24"/>
  <c r="N13" i="27"/>
  <c r="N17" i="27"/>
  <c r="N21" i="14"/>
  <c r="N12" i="15"/>
  <c r="N14" i="15"/>
  <c r="N16" i="15"/>
  <c r="N13" i="15"/>
  <c r="N17" i="15"/>
  <c r="N18" i="15"/>
  <c r="N19" i="15"/>
  <c r="N20" i="15"/>
  <c r="N21" i="15"/>
  <c r="N22" i="15"/>
  <c r="N11" i="15"/>
  <c r="N17" i="12"/>
  <c r="N18" i="12"/>
  <c r="N19" i="12"/>
  <c r="N20" i="12"/>
  <c r="N21" i="12"/>
  <c r="N22" i="12"/>
  <c r="N11" i="12"/>
  <c r="N12" i="11"/>
  <c r="N13" i="11"/>
  <c r="N14" i="11"/>
  <c r="N17" i="11"/>
  <c r="N18" i="11"/>
  <c r="N19" i="11"/>
  <c r="N20" i="11"/>
  <c r="N21" i="11"/>
  <c r="N22" i="11"/>
  <c r="N11" i="11"/>
  <c r="N15" i="11"/>
  <c r="N16" i="11"/>
  <c r="N11" i="1"/>
  <c r="N22" i="1"/>
  <c r="N21" i="1"/>
  <c r="N20" i="1"/>
  <c r="N19" i="1"/>
  <c r="N18" i="1"/>
  <c r="N17" i="1"/>
  <c r="N13" i="1"/>
  <c r="N13" i="14"/>
  <c r="N14" i="14"/>
  <c r="N15" i="14"/>
  <c r="N16" i="14"/>
  <c r="N12" i="14"/>
  <c r="N12" i="12"/>
  <c r="N13" i="12"/>
  <c r="N14" i="12"/>
  <c r="N15" i="12"/>
  <c r="N16" i="12"/>
  <c r="N13" i="17"/>
  <c r="N14" i="17"/>
  <c r="N15" i="17"/>
  <c r="N16" i="17"/>
  <c r="N12" i="17"/>
  <c r="N12" i="1"/>
  <c r="N12" i="9"/>
  <c r="N12" i="10"/>
  <c r="N13" i="10"/>
  <c r="N14" i="10"/>
  <c r="N12" i="16"/>
  <c r="N13" i="16"/>
  <c r="C15" i="5" l="1"/>
  <c r="C16" i="5"/>
  <c r="C14" i="5"/>
  <c r="C13" i="5"/>
  <c r="C17" i="5"/>
  <c r="C11" i="5"/>
  <c r="C12" i="5"/>
  <c r="N23" i="16"/>
  <c r="C20" i="5"/>
  <c r="N23" i="21"/>
  <c r="N23" i="27"/>
  <c r="N23" i="10"/>
  <c r="C21" i="5"/>
  <c r="N23" i="11"/>
  <c r="N23" i="23"/>
  <c r="N23" i="25"/>
  <c r="N23" i="24"/>
  <c r="N23" i="18"/>
  <c r="N23" i="20"/>
  <c r="N23" i="22"/>
  <c r="N23" i="17"/>
  <c r="N23" i="14"/>
  <c r="C18" i="5"/>
  <c r="C10" i="5"/>
  <c r="N23" i="1"/>
  <c r="N23" i="15"/>
  <c r="N23" i="19"/>
  <c r="N23" i="26"/>
  <c r="C19" i="5"/>
  <c r="N23" i="12"/>
  <c r="N23" i="13"/>
  <c r="N23" i="9"/>
  <c r="C22" i="5" l="1"/>
  <c r="C7" i="5" s="1"/>
  <c r="B11" i="5" s="1"/>
  <c r="B17" i="5" l="1"/>
  <c r="B16" i="5"/>
  <c r="B15" i="5"/>
  <c r="B14" i="5"/>
  <c r="B13" i="5"/>
  <c r="B12" i="5"/>
  <c r="B21" i="5"/>
  <c r="B19" i="5"/>
  <c r="B10" i="5"/>
  <c r="B18" i="5"/>
  <c r="B20" i="5"/>
  <c r="B22" i="5" l="1"/>
</calcChain>
</file>

<file path=xl/sharedStrings.xml><?xml version="1.0" encoding="utf-8"?>
<sst xmlns="http://schemas.openxmlformats.org/spreadsheetml/2006/main" count="1034" uniqueCount="131">
  <si>
    <t>KOLEJ UNIVERSITI ISLAM ANTARABANGSA SELANGOR</t>
  </si>
  <si>
    <t>BIL</t>
  </si>
  <si>
    <t>NO MATRIK</t>
  </si>
  <si>
    <t>NAMA</t>
  </si>
  <si>
    <t>*UJIAN (A)</t>
  </si>
  <si>
    <t>*TUGASAN (B)</t>
  </si>
  <si>
    <t>(NOTA:SIMPAN BORANG DALAM FAIL KURSUS)</t>
  </si>
  <si>
    <t>PETUNJUK:</t>
  </si>
  <si>
    <t>MARKAH PEP. AKHIR</t>
  </si>
  <si>
    <t>%</t>
  </si>
  <si>
    <t>JUMLAH KESELURUHAN</t>
  </si>
  <si>
    <t>JUM. MARKAH KERJA KURSUS</t>
  </si>
  <si>
    <t xml:space="preserve">PROGRAM       </t>
  </si>
  <si>
    <t xml:space="preserve">KOD/ KURSUS   </t>
  </si>
  <si>
    <t>SEMESTER/ KUMPULAN</t>
  </si>
  <si>
    <t xml:space="preserve">SESI/ TAHUN AKADEMIK   </t>
  </si>
  <si>
    <t>*A  : UJIAN DAN KUIZ (MENGIKUT KEPERLUAN KURSUS)</t>
  </si>
  <si>
    <t>*B  : KERTAS KERJA, PEMBENTANGAN,PENGLIBATAN DAN LAIN-LAIN</t>
  </si>
  <si>
    <t xml:space="preserve"> BORANG P2.2B/Pin 6</t>
  </si>
  <si>
    <t>BORANG PERINCIAN PEMARKAHAN PELAJAR</t>
  </si>
  <si>
    <t>GRADE &amp; GPA Table
(Used to calculate student grades on the Gradebook sheet)</t>
  </si>
  <si>
    <t>Score (%)</t>
  </si>
  <si>
    <t>Letter Grade Achieved</t>
  </si>
  <si>
    <t>GPA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</si>
  <si>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</si>
  <si>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</si>
  <si>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</si>
  <si>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</si>
  <si>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</si>
  <si>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</si>
  <si>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</si>
  <si>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</si>
  <si>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</si>
  <si>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</si>
  <si>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</si>
  <si>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A+</t>
  </si>
  <si>
    <t>GRADE</t>
  </si>
  <si>
    <t>Jumlah Pelajar</t>
  </si>
  <si>
    <t>Grade</t>
  </si>
  <si>
    <t>JUMLAH PELAJAR</t>
  </si>
  <si>
    <t>100%</t>
  </si>
  <si>
    <t>Peratus (%)</t>
  </si>
  <si>
    <t xml:space="preserve">KOD/KURSUS   </t>
  </si>
  <si>
    <t>Komen:</t>
  </si>
  <si>
    <t>NAMA TENAGA PENGAJAR: MOHD SHAHRUL NIZAM BIN MOHD DANURI</t>
  </si>
  <si>
    <t>:  NBWU1072</t>
  </si>
  <si>
    <t>: TEKNOLOGI MAKLUMAT DALAM KEHIDUPAN INSAN</t>
  </si>
  <si>
    <t>: I / 2017-2018</t>
  </si>
  <si>
    <t>: I</t>
  </si>
  <si>
    <t>: NBWU1072</t>
  </si>
  <si>
    <t>: BT02 - IJAZAH SARJANA MUDA TEKNOLOGI MAKLUMAT (KEPUJIAN) (TEKNOLOGI RANGKAIAN)</t>
  </si>
  <si>
    <t>BAIK</t>
  </si>
  <si>
    <r>
      <t xml:space="preserve">LAPORAN GRADE PELAJAR </t>
    </r>
    <r>
      <rPr>
        <b/>
        <u/>
        <sz val="11"/>
        <color indexed="10"/>
        <rFont val="Tahoma"/>
        <family val="2"/>
      </rPr>
      <t>SESI</t>
    </r>
  </si>
  <si>
    <t>: I / 2020-2021</t>
  </si>
  <si>
    <t>: TBNT3113 / NETWORK MANAGEMENT</t>
  </si>
  <si>
    <t>17BT02022</t>
  </si>
  <si>
    <t>UMAR BIN ABD. AZIZ</t>
  </si>
  <si>
    <t>17BT02023</t>
  </si>
  <si>
    <t>AHMAD FIRDAUS BIN MAT NOOR</t>
  </si>
  <si>
    <t>17BT02024</t>
  </si>
  <si>
    <t>MOHAMAD ASYRAF BIN SENIN</t>
  </si>
  <si>
    <t>17BT02026</t>
  </si>
  <si>
    <t>NADZIRAH BINTI ADZMI</t>
  </si>
  <si>
    <t>17BT02027</t>
  </si>
  <si>
    <t>SITI JALILAH BINTI MUSTAFFA</t>
  </si>
  <si>
    <t>17BT02028</t>
  </si>
  <si>
    <t>MOHAMAD NAZARUDIN SHAH BIN ALUMUDIN</t>
  </si>
  <si>
    <t>17BT02029</t>
  </si>
  <si>
    <t>MUHAMMAD IMRAN AIMAN BIN MOHD ZAKI</t>
  </si>
  <si>
    <t>17BT02030</t>
  </si>
  <si>
    <t>MUHAMMAD MUAZ BIN AZHAR</t>
  </si>
  <si>
    <t>17BT02031</t>
  </si>
  <si>
    <t>MUHAMMAD HAZIQ BIN ABDUL JALIL</t>
  </si>
  <si>
    <t>17BT02032</t>
  </si>
  <si>
    <t>MOHAMED HIDAYAT BIN NAZRI</t>
  </si>
  <si>
    <t>17BT02033</t>
  </si>
  <si>
    <t>MOHAMMAD RAMDHAN BIN MD ALI</t>
  </si>
  <si>
    <t>PURATA PERATUS PENCAPAIAN KESELURUHAN CLO</t>
  </si>
  <si>
    <t>:</t>
  </si>
  <si>
    <t>CLO 2 (PLO 2)</t>
  </si>
  <si>
    <t>CLO 1 (PLO 1)</t>
  </si>
  <si>
    <t>CLO 3 (PLO 8)</t>
  </si>
  <si>
    <t>NAMA TENAGA PENGAJAR</t>
  </si>
  <si>
    <t>: MOHD SHAHRUL NIZAM BIN MOHD DANURI</t>
  </si>
  <si>
    <t>: II</t>
  </si>
  <si>
    <t>: II / 2021-2022</t>
  </si>
  <si>
    <t>PENILAIAN BERTERUSAN</t>
  </si>
  <si>
    <t>PENILAIAN AKHIR</t>
  </si>
  <si>
    <t>Pencapaian CLO</t>
  </si>
  <si>
    <t>CLO1</t>
  </si>
  <si>
    <t>CLO2</t>
  </si>
  <si>
    <t>CLO3</t>
  </si>
  <si>
    <t>PERATUS PENCAPAIAN CLO / PLO</t>
  </si>
  <si>
    <t>Cadangan Penambahbaikan</t>
  </si>
  <si>
    <t>Skala</t>
  </si>
  <si>
    <t>CLO</t>
  </si>
  <si>
    <t>Lemah</t>
  </si>
  <si>
    <t>Legend</t>
  </si>
  <si>
    <t>70-100</t>
  </si>
  <si>
    <t>Cemerlang</t>
  </si>
  <si>
    <t>Capai</t>
  </si>
  <si>
    <t>Sederhana</t>
  </si>
  <si>
    <t>Tak capai</t>
  </si>
  <si>
    <t>* Pensyarah isi</t>
  </si>
  <si>
    <t>orang</t>
  </si>
  <si>
    <t xml:space="preserve">BILANGAN PELAJAR YANG MENCAPAI TAHAP &gt;40% </t>
  </si>
  <si>
    <t>0-39</t>
  </si>
  <si>
    <t>40-69</t>
  </si>
  <si>
    <t xml:space="preserve"> </t>
  </si>
  <si>
    <t>FA - CLO1</t>
  </si>
  <si>
    <t>FA - CLO2</t>
  </si>
  <si>
    <t>FA - CLO3</t>
  </si>
  <si>
    <t>Menjelaskan tentang perbahasan al-Riwayah dan al-Dirayah, ilmu al-Riwayah, al-Rawi dan al-Marwi sebagai asas dalam pengajian Ulum al-Hadith (C2, PLO1).</t>
  </si>
  <si>
    <t>Menganalisis perbahasan al-Tahammul wa al-Ada', ilmu Gharib al-Hadith, Nasikh al-Mansukh al-Hadith dan Ilmu Mukhtalif wa Mushkil al-Hadis sebagai cara untuk memahami hadis dengan baik (C4, PLO2).</t>
  </si>
  <si>
    <t>Mengaitkan prinsip dan etika dalam ilmu Bu'd al-Zamani wa al-Makani dengan pensyariatan hukum-hukum dalam Islam (A4,PLO11)</t>
  </si>
  <si>
    <t>UJIAN 1</t>
  </si>
  <si>
    <t>TUGASAN</t>
  </si>
  <si>
    <t>MUHAMMAD BIN SOLEH</t>
  </si>
  <si>
    <t>20BI07001</t>
  </si>
  <si>
    <t>20BI07002</t>
  </si>
  <si>
    <t>20BI07003</t>
  </si>
  <si>
    <t>20BI07004</t>
  </si>
  <si>
    <t>20BI07005</t>
  </si>
  <si>
    <t>20BI07006</t>
  </si>
  <si>
    <t>20BI07007</t>
  </si>
  <si>
    <t>20BI07008</t>
  </si>
  <si>
    <t>20BI07009</t>
  </si>
  <si>
    <t>20BI07010</t>
  </si>
  <si>
    <t>20BI07011</t>
  </si>
  <si>
    <t xml:space="preserve"> UNIVERSITI ISLAM  SELANGOR</t>
  </si>
  <si>
    <t xml:space="preserve">ANALISA PENCAPAIAN PENCAPAIAN CLO &amp; PLO PELAJAR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</si>
</sst>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_ "/>
    <numFmt numFmtId="166" formatCode="_(@_)"/>
  </numFmts>
  <fonts count="2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b/>
      <u/>
      <sz val="11"/>
      <color indexed="10"/>
      <name val="Tahoma"/>
      <family val="2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abic Transparent"/>
      <charset val="178"/>
    </font>
    <font>
      <sz val="11"/>
      <color theme="1"/>
      <name val="Arial"/>
      <family val="2"/>
    </font>
    <font>
      <b/>
      <u/>
      <sz val="11"/>
      <color theme="1"/>
      <name val="Tahoma"/>
      <family val="2"/>
    </font>
    <font>
      <b/>
      <u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4" tint="-0.249977111117893"/>
      <name val="Tahoma"/>
      <family val="2"/>
    </font>
    <font>
      <b/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1" fontId="6" fillId="3" borderId="24" xfId="2" applyNumberFormat="1" applyFont="1" applyFill="1" applyBorder="1" applyAlignment="1">
      <alignment horizontal="center"/>
    </xf>
    <xf numFmtId="166" fontId="6" fillId="3" borderId="24" xfId="0" applyNumberFormat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1" fontId="6" fillId="0" borderId="0" xfId="2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3" borderId="0" xfId="2" applyNumberFormat="1" applyFont="1" applyFill="1" applyBorder="1" applyAlignment="1">
      <alignment horizontal="center"/>
    </xf>
    <xf numFmtId="166" fontId="6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9" fontId="2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 applyProtection="1">
      <alignment vertical="center"/>
      <protection locked="0"/>
    </xf>
    <xf numFmtId="1" fontId="10" fillId="0" borderId="0" xfId="0" applyNumberFormat="1" applyFont="1" applyAlignment="1" applyProtection="1">
      <alignment vertical="center"/>
      <protection locked="0"/>
    </xf>
    <xf numFmtId="1" fontId="2" fillId="2" borderId="5" xfId="0" quotePrefix="1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2" fontId="13" fillId="0" borderId="0" xfId="0" applyNumberFormat="1" applyFont="1"/>
    <xf numFmtId="0" fontId="13" fillId="4" borderId="0" xfId="0" applyFont="1" applyFill="1"/>
    <xf numFmtId="0" fontId="13" fillId="0" borderId="0" xfId="0" applyFont="1" applyAlignment="1">
      <alignment horizontal="center"/>
    </xf>
    <xf numFmtId="166" fontId="14" fillId="3" borderId="8" xfId="0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2" fontId="15" fillId="5" borderId="8" xfId="0" applyNumberFormat="1" applyFont="1" applyFill="1" applyBorder="1" applyAlignment="1">
      <alignment horizontal="center"/>
    </xf>
    <xf numFmtId="0" fontId="17" fillId="0" borderId="0" xfId="0" applyFont="1"/>
    <xf numFmtId="0" fontId="1" fillId="0" borderId="0" xfId="0" applyFont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9" fontId="2" fillId="2" borderId="8" xfId="2" quotePrefix="1" applyFont="1" applyFill="1" applyBorder="1" applyAlignment="1" applyProtection="1">
      <alignment horizontal="center" vertical="center"/>
    </xf>
    <xf numFmtId="9" fontId="2" fillId="4" borderId="8" xfId="0" applyNumberFormat="1" applyFont="1" applyFill="1" applyBorder="1" applyAlignment="1">
      <alignment horizontal="center" vertical="center"/>
    </xf>
    <xf numFmtId="9" fontId="2" fillId="4" borderId="8" xfId="2" quotePrefix="1" applyFont="1" applyFill="1" applyBorder="1" applyAlignment="1" applyProtection="1">
      <alignment horizontal="center" vertical="center"/>
    </xf>
    <xf numFmtId="9" fontId="2" fillId="8" borderId="8" xfId="0" applyNumberFormat="1" applyFont="1" applyFill="1" applyBorder="1" applyAlignment="1">
      <alignment horizontal="center" vertical="center"/>
    </xf>
    <xf numFmtId="9" fontId="2" fillId="8" borderId="8" xfId="2" quotePrefix="1" applyFont="1" applyFill="1" applyBorder="1" applyAlignment="1" applyProtection="1">
      <alignment horizontal="center" vertical="center"/>
    </xf>
    <xf numFmtId="9" fontId="2" fillId="7" borderId="8" xfId="0" applyNumberFormat="1" applyFont="1" applyFill="1" applyBorder="1" applyAlignment="1">
      <alignment horizontal="center" vertical="center"/>
    </xf>
    <xf numFmtId="9" fontId="2" fillId="7" borderId="8" xfId="2" quotePrefix="1" applyFont="1" applyFill="1" applyBorder="1" applyAlignment="1" applyProtection="1">
      <alignment horizontal="center" vertical="center"/>
    </xf>
    <xf numFmtId="164" fontId="10" fillId="4" borderId="7" xfId="0" applyNumberFormat="1" applyFont="1" applyFill="1" applyBorder="1" applyAlignment="1" applyProtection="1">
      <alignment horizontal="center" vertical="center"/>
      <protection locked="0"/>
    </xf>
    <xf numFmtId="164" fontId="10" fillId="4" borderId="8" xfId="0" applyNumberFormat="1" applyFont="1" applyFill="1" applyBorder="1" applyAlignment="1" applyProtection="1">
      <alignment horizontal="center" vertical="center"/>
      <protection locked="0"/>
    </xf>
    <xf numFmtId="164" fontId="10" fillId="7" borderId="7" xfId="0" applyNumberFormat="1" applyFont="1" applyFill="1" applyBorder="1" applyAlignment="1" applyProtection="1">
      <alignment horizontal="center" vertical="center"/>
      <protection locked="0"/>
    </xf>
    <xf numFmtId="164" fontId="10" fillId="7" borderId="8" xfId="0" applyNumberFormat="1" applyFont="1" applyFill="1" applyBorder="1" applyAlignment="1" applyProtection="1">
      <alignment horizontal="center" vertical="center"/>
      <protection locked="0"/>
    </xf>
    <xf numFmtId="164" fontId="10" fillId="8" borderId="7" xfId="0" applyNumberFormat="1" applyFont="1" applyFill="1" applyBorder="1" applyAlignment="1" applyProtection="1">
      <alignment horizontal="center" vertical="center"/>
      <protection locked="0"/>
    </xf>
    <xf numFmtId="164" fontId="10" fillId="8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27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20" fillId="0" borderId="0" xfId="0" applyFont="1" applyAlignment="1">
      <alignment vertical="center"/>
    </xf>
    <xf numFmtId="0" fontId="20" fillId="0" borderId="8" xfId="0" applyFont="1" applyBorder="1"/>
    <xf numFmtId="0" fontId="10" fillId="4" borderId="8" xfId="0" applyFont="1" applyFill="1" applyBorder="1" applyAlignment="1">
      <alignment vertical="top" wrapText="1"/>
    </xf>
    <xf numFmtId="0" fontId="19" fillId="10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" fontId="19" fillId="4" borderId="8" xfId="0" applyNumberFormat="1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3" fontId="2" fillId="2" borderId="16" xfId="1" applyFont="1" applyFill="1" applyBorder="1" applyAlignment="1" applyProtection="1">
      <alignment horizontal="center" vertical="center"/>
    </xf>
    <xf numFmtId="43" fontId="2" fillId="2" borderId="17" xfId="1" applyFont="1" applyFill="1" applyBorder="1" applyAlignment="1" applyProtection="1">
      <alignment horizontal="center" vertical="center"/>
    </xf>
    <xf numFmtId="43" fontId="2" fillId="2" borderId="18" xfId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43" fontId="2" fillId="2" borderId="8" xfId="1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1" fontId="2" fillId="8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64" fontId="19" fillId="7" borderId="8" xfId="0" applyNumberFormat="1" applyFont="1" applyFill="1" applyBorder="1" applyAlignment="1" applyProtection="1">
      <alignment horizontal="center" vertical="center"/>
      <protection locked="0"/>
    </xf>
    <xf numFmtId="164" fontId="19" fillId="8" borderId="8" xfId="0" applyNumberFormat="1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164" fontId="19" fillId="4" borderId="8" xfId="0" applyNumberFormat="1" applyFont="1" applyFill="1" applyBorder="1" applyAlignment="1" applyProtection="1">
      <alignment horizontal="center" vertical="center"/>
      <protection locked="0"/>
    </xf>
    <xf numFmtId="2" fontId="19" fillId="9" borderId="8" xfId="0" applyNumberFormat="1" applyFont="1" applyFill="1" applyBorder="1" applyAlignment="1" applyProtection="1">
      <alignment horizontal="center" vertical="center"/>
      <protection locked="0"/>
    </xf>
    <xf numFmtId="0" fontId="19" fillId="7" borderId="8" xfId="0" applyFont="1" applyFill="1" applyBorder="1" applyAlignment="1" applyProtection="1">
      <alignment horizontal="center" vertical="center"/>
      <protection locked="0"/>
    </xf>
    <xf numFmtId="0" fontId="19" fillId="8" borderId="8" xfId="0" applyFont="1" applyFill="1" applyBorder="1" applyAlignment="1" applyProtection="1">
      <alignment horizontal="center" vertical="center"/>
      <protection locked="0"/>
    </xf>
    <xf numFmtId="0" fontId="19" fillId="10" borderId="8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 cent" xfId="2" builtinId="5"/>
  </cellStyles>
  <dxfs count="4">
    <dxf>
      <font>
        <b/>
        <i val="0"/>
      </font>
      <fill>
        <patternFill>
          <bgColor rgb="FFFF0000"/>
        </patternFill>
      </fill>
    </dxf>
    <dxf>
      <font>
        <color theme="4" tint="-0.249977111117893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color theme="4" tint="-0.249977111117893"/>
      </font>
      <numFmt numFmtId="166" formatCode="_(@_)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sng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r>
              <a:rPr lang="en-US"/>
              <a:t>Analisa Keputusan Pelajar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'Jumlah Pelajar'!$B$9</c:f>
              <c:strCache>
                <c:ptCount val="1"/>
                <c:pt idx="0">
                  <c:v>Peratus (%)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'Jumlah Pelajar'!$A$10:$A$21</c:f>
              <c:strCache>
                <c:ptCount val="12"/>
                <c:pt idx="0">
                  <c:v> A+ </c:v>
                </c:pt>
                <c:pt idx="1">
                  <c:v> A </c:v>
                </c:pt>
                <c:pt idx="2">
                  <c:v> A- </c:v>
                </c:pt>
                <c:pt idx="3">
                  <c:v> B+ </c:v>
                </c:pt>
                <c:pt idx="4">
                  <c:v> B </c:v>
                </c:pt>
                <c:pt idx="5">
                  <c:v> B- </c:v>
                </c:pt>
                <c:pt idx="6">
                  <c:v> C+ </c:v>
                </c:pt>
                <c:pt idx="7">
                  <c:v> C </c:v>
                </c:pt>
                <c:pt idx="8">
                  <c:v> C- </c:v>
                </c:pt>
                <c:pt idx="9">
                  <c:v> D+ </c:v>
                </c:pt>
                <c:pt idx="10">
                  <c:v> D </c:v>
                </c:pt>
                <c:pt idx="11">
                  <c:v> F </c:v>
                </c:pt>
              </c:strCache>
            </c:strRef>
          </c:cat>
          <c:val>
            <c:numRef>
              <c:f>'Jumlah Pelajar'!$B$10:$B$21</c:f>
              <c:numCache>
                <c:formatCode>0.00</c:formatCode>
                <c:ptCount val="12"/>
                <c:pt idx="0">
                  <c:v>0</c:v>
                </c:pt>
                <c:pt idx="1">
                  <c:v>72.727272727272734</c:v>
                </c:pt>
                <c:pt idx="2">
                  <c:v>9.0909090909090917</c:v>
                </c:pt>
                <c:pt idx="3">
                  <c:v>9.0909090909090917</c:v>
                </c:pt>
                <c:pt idx="4">
                  <c:v>9.0909090909090917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8-48A2-A11D-A521027F0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529728"/>
        <c:axId val="83531264"/>
      </c:barChart>
      <c:catAx>
        <c:axId val="8352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531264"/>
        <c:crosses val="autoZero"/>
        <c:auto val="1"/>
        <c:lblAlgn val="ctr"/>
        <c:lblOffset val="100"/>
        <c:noMultiLvlLbl val="0"/>
      </c:catAx>
      <c:valAx>
        <c:axId val="835312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52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028" name="Picture 1" descr="logokisdar">
          <a:extLst>
            <a:ext uri="{FF2B5EF4-FFF2-40B4-BE49-F238E27FC236}">
              <a16:creationId xmlns:a16="http://schemas.microsoft.com/office/drawing/2014/main" id="{4E761335-4D30-41AE-ACDF-972EBD03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A37D5B1-EBDE-451E-B852-21B08AE45338}"/>
            </a:ext>
          </a:extLst>
        </xdr:cNvPr>
        <xdr:cNvSpPr txBox="1"/>
      </xdr:nvSpPr>
      <xdr:spPr>
        <a:xfrm>
          <a:off x="498476" y="672147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6DFE76-864B-421F-B29F-5DBC1B7F25A9}"/>
            </a:ext>
          </a:extLst>
        </xdr:cNvPr>
        <xdr:cNvSpPr txBox="1"/>
      </xdr:nvSpPr>
      <xdr:spPr>
        <a:xfrm>
          <a:off x="7826375" y="8264525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8196" name="Picture 1" descr="logokisdar">
          <a:extLst>
            <a:ext uri="{FF2B5EF4-FFF2-40B4-BE49-F238E27FC236}">
              <a16:creationId xmlns:a16="http://schemas.microsoft.com/office/drawing/2014/main" id="{CABE2A75-5F63-4F11-A44D-D01C2FDBC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0B2360-B49E-43BE-AFFA-5FC608DDB5B2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877DE9-5B82-42A8-BB49-4BDD22D4BCD2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9220" name="Picture 1" descr="logokisdar">
          <a:extLst>
            <a:ext uri="{FF2B5EF4-FFF2-40B4-BE49-F238E27FC236}">
              <a16:creationId xmlns:a16="http://schemas.microsoft.com/office/drawing/2014/main" id="{1F907D3A-A502-4E85-AA71-A6A59EC0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B7FD32-9075-4D4C-A17E-1D853B907CDA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749794-59B6-4B89-95A2-07A8C45CC3ED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0244" name="Picture 1" descr="logokisdar">
          <a:extLst>
            <a:ext uri="{FF2B5EF4-FFF2-40B4-BE49-F238E27FC236}">
              <a16:creationId xmlns:a16="http://schemas.microsoft.com/office/drawing/2014/main" id="{801EB42E-B0CB-4A51-8E83-1C428E04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7DE6D8-ADF3-4EB7-8672-EA50BCA627C9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8DFAE7-7521-4DC3-9469-76B3CD5D6C20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1268" name="Picture 1" descr="logokisdar">
          <a:extLst>
            <a:ext uri="{FF2B5EF4-FFF2-40B4-BE49-F238E27FC236}">
              <a16:creationId xmlns:a16="http://schemas.microsoft.com/office/drawing/2014/main" id="{6070F6B2-8DCE-439D-A53D-746B6DEC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08F3FC-70C5-463C-828F-AC8CDC357604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A0155C-3872-4B6C-9C53-394C9A6B9B4E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2292" name="Picture 1" descr="logokisdar">
          <a:extLst>
            <a:ext uri="{FF2B5EF4-FFF2-40B4-BE49-F238E27FC236}">
              <a16:creationId xmlns:a16="http://schemas.microsoft.com/office/drawing/2014/main" id="{3B9B8805-9985-4224-8D61-21FC7E70B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742AFC-398B-4879-9984-E44F01393C3B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123B60-D3C0-4152-A06F-96C2AF38E3F1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3316" name="Picture 1" descr="logokisdar">
          <a:extLst>
            <a:ext uri="{FF2B5EF4-FFF2-40B4-BE49-F238E27FC236}">
              <a16:creationId xmlns:a16="http://schemas.microsoft.com/office/drawing/2014/main" id="{7D07F516-82A5-4F95-9599-8F5C3ED6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0460F9-DAE0-4D8A-83B5-D5585E91604E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565479-6E3A-4706-800A-DDF446C122AB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4340" name="Picture 1" descr="logokisdar">
          <a:extLst>
            <a:ext uri="{FF2B5EF4-FFF2-40B4-BE49-F238E27FC236}">
              <a16:creationId xmlns:a16="http://schemas.microsoft.com/office/drawing/2014/main" id="{7A570035-8573-44AA-9E2E-EF92D17F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D5890B-C1F6-49D8-AB4D-B0687F997B4D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EA0E9E-3BC6-4755-ADD9-05D40B3E8CBC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5364" name="Picture 1" descr="logokisdar">
          <a:extLst>
            <a:ext uri="{FF2B5EF4-FFF2-40B4-BE49-F238E27FC236}">
              <a16:creationId xmlns:a16="http://schemas.microsoft.com/office/drawing/2014/main" id="{28EB7315-8A19-4243-B1D3-1285AE61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697FAF-A8D4-4B48-9A2B-31687C75D239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347147-B997-40F1-841B-E8EB54858DDB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6388" name="Picture 1" descr="logokisdar">
          <a:extLst>
            <a:ext uri="{FF2B5EF4-FFF2-40B4-BE49-F238E27FC236}">
              <a16:creationId xmlns:a16="http://schemas.microsoft.com/office/drawing/2014/main" id="{A158DBBF-FC78-4E97-8596-17DA7AC8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2D3835B-E35F-461B-A3F1-19743A79B6A6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FF6EF5-D682-433D-9DFF-33203CA1115E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7412" name="Picture 1" descr="logokisdar">
          <a:extLst>
            <a:ext uri="{FF2B5EF4-FFF2-40B4-BE49-F238E27FC236}">
              <a16:creationId xmlns:a16="http://schemas.microsoft.com/office/drawing/2014/main" id="{CC3EB2CD-09BE-44C2-9B38-B9D01762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1E7993-882D-4F42-938B-8CCC9670B1C1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B90BBB-716D-4F51-9AB7-6DD77D7E4378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12</xdr:col>
      <xdr:colOff>152400</xdr:colOff>
      <xdr:row>23</xdr:row>
      <xdr:rowOff>66675</xdr:rowOff>
    </xdr:to>
    <xdr:graphicFrame macro="">
      <xdr:nvGraphicFramePr>
        <xdr:cNvPr id="21506" name="Chart 2">
          <a:extLst>
            <a:ext uri="{FF2B5EF4-FFF2-40B4-BE49-F238E27FC236}">
              <a16:creationId xmlns:a16="http://schemas.microsoft.com/office/drawing/2014/main" id="{138DA8B2-6DDD-4941-BF03-102E619B1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8436" name="Picture 1" descr="logokisdar">
          <a:extLst>
            <a:ext uri="{FF2B5EF4-FFF2-40B4-BE49-F238E27FC236}">
              <a16:creationId xmlns:a16="http://schemas.microsoft.com/office/drawing/2014/main" id="{D682D1F0-103A-476D-942F-E4360DC5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0BAA12-BA26-4555-9289-E7D140CF9B00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FFCA35-8B35-4D2A-9AA6-A7BB46AA2E72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19460" name="Picture 1" descr="logokisdar">
          <a:extLst>
            <a:ext uri="{FF2B5EF4-FFF2-40B4-BE49-F238E27FC236}">
              <a16:creationId xmlns:a16="http://schemas.microsoft.com/office/drawing/2014/main" id="{E518BFF2-A472-4484-8F3A-F5111FA7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232583-0E5C-4DA7-9E73-1149C8664772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C8032E-6FE8-4BC5-A63E-DD0FBD19406E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20484" name="Picture 1" descr="logokisdar">
          <a:extLst>
            <a:ext uri="{FF2B5EF4-FFF2-40B4-BE49-F238E27FC236}">
              <a16:creationId xmlns:a16="http://schemas.microsoft.com/office/drawing/2014/main" id="{A74B49CB-A9D6-4E09-A87C-04175999B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ACB0C0-12CC-4E9B-9311-740BCFBAE988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E0D9E5-D108-4091-A971-5C9BB670E9D1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606426</xdr:colOff>
      <xdr:row>25</xdr:row>
      <xdr:rowOff>47625</xdr:rowOff>
    </xdr:from>
    <xdr:ext cx="3741082" cy="10445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1FEE03-14C7-4B69-B5AB-4B70A128F31E}"/>
            </a:ext>
          </a:extLst>
        </xdr:cNvPr>
        <xdr:cNvSpPr txBox="1"/>
      </xdr:nvSpPr>
      <xdr:spPr>
        <a:xfrm>
          <a:off x="2432051" y="8969375"/>
          <a:ext cx="3741082" cy="10445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 22/4/2022</a:t>
          </a:r>
        </a:p>
        <a:p>
          <a:pPr algn="l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10</xdr:col>
      <xdr:colOff>88900</xdr:colOff>
      <xdr:row>25</xdr:row>
      <xdr:rowOff>111125</xdr:rowOff>
    </xdr:from>
    <xdr:ext cx="3664323" cy="96202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26A6549-B4A5-44B5-BDCB-F97CEC6BECCA}"/>
            </a:ext>
          </a:extLst>
        </xdr:cNvPr>
        <xdr:cNvSpPr txBox="1"/>
      </xdr:nvSpPr>
      <xdr:spPr>
        <a:xfrm>
          <a:off x="15598775" y="9032875"/>
          <a:ext cx="3664323" cy="9620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twoCellAnchor editAs="oneCell">
    <xdr:from>
      <xdr:col>2</xdr:col>
      <xdr:colOff>0</xdr:colOff>
      <xdr:row>15</xdr:row>
      <xdr:rowOff>0</xdr:rowOff>
    </xdr:from>
    <xdr:to>
      <xdr:col>2</xdr:col>
      <xdr:colOff>584200</xdr:colOff>
      <xdr:row>16</xdr:row>
      <xdr:rowOff>246944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CDDB02-F95A-154B-ADF4-4C2F67DF86F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4333" y="4656667"/>
          <a:ext cx="584200" cy="564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21166</xdr:colOff>
      <xdr:row>0</xdr:row>
      <xdr:rowOff>0</xdr:rowOff>
    </xdr:from>
    <xdr:to>
      <xdr:col>1</xdr:col>
      <xdr:colOff>605366</xdr:colOff>
      <xdr:row>2</xdr:row>
      <xdr:rowOff>14111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C48A4FD-0435-70DC-1F76-7A6679AECD3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6" y="0"/>
          <a:ext cx="584200" cy="564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2052" name="Picture 1" descr="logokisdar">
          <a:extLst>
            <a:ext uri="{FF2B5EF4-FFF2-40B4-BE49-F238E27FC236}">
              <a16:creationId xmlns:a16="http://schemas.microsoft.com/office/drawing/2014/main" id="{E1D219DF-1692-40B9-A7D8-942210A57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880669-3F86-4B68-969E-884B1911F914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D51DA7-34EA-4035-A42C-6D20E98FC04F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3076" name="Picture 1" descr="logokisdar">
          <a:extLst>
            <a:ext uri="{FF2B5EF4-FFF2-40B4-BE49-F238E27FC236}">
              <a16:creationId xmlns:a16="http://schemas.microsoft.com/office/drawing/2014/main" id="{3C7CD147-0111-497A-8337-DB016686E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2330E3-DB4A-4C45-B7C5-556728289389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24C183D-3F8E-4D07-B48E-4BBDA4EEEA66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4100" name="Picture 1" descr="logokisdar">
          <a:extLst>
            <a:ext uri="{FF2B5EF4-FFF2-40B4-BE49-F238E27FC236}">
              <a16:creationId xmlns:a16="http://schemas.microsoft.com/office/drawing/2014/main" id="{2E94D0D5-557D-497F-91B0-47E6BF4C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D01DEE-7EC9-4042-9193-BAE0D48030B7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8A550D7-4868-4514-A3FB-3E3051A95CB6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5124" name="Picture 1" descr="logokisdar">
          <a:extLst>
            <a:ext uri="{FF2B5EF4-FFF2-40B4-BE49-F238E27FC236}">
              <a16:creationId xmlns:a16="http://schemas.microsoft.com/office/drawing/2014/main" id="{A90CDD87-4ADF-4610-BC3D-4631345B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2AA714-FE95-470D-952D-454336BD03FD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EB4E092-2FE1-4B93-822C-D46E841A29DD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6148" name="Picture 1" descr="logokisdar">
          <a:extLst>
            <a:ext uri="{FF2B5EF4-FFF2-40B4-BE49-F238E27FC236}">
              <a16:creationId xmlns:a16="http://schemas.microsoft.com/office/drawing/2014/main" id="{4DC2C718-761A-4E61-B72B-56D7640EC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939C9-795A-478A-963F-BCCFB17A018D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7DA08B-66BC-4B03-979B-F84B106E7003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9525</xdr:rowOff>
    </xdr:from>
    <xdr:to>
      <xdr:col>1</xdr:col>
      <xdr:colOff>352425</xdr:colOff>
      <xdr:row>3</xdr:row>
      <xdr:rowOff>0</xdr:rowOff>
    </xdr:to>
    <xdr:pic>
      <xdr:nvPicPr>
        <xdr:cNvPr id="7172" name="Picture 1" descr="logokisdar">
          <a:extLst>
            <a:ext uri="{FF2B5EF4-FFF2-40B4-BE49-F238E27FC236}">
              <a16:creationId xmlns:a16="http://schemas.microsoft.com/office/drawing/2014/main" id="{C9027C39-8684-4185-8481-753D0105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622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498476</xdr:colOff>
      <xdr:row>29</xdr:row>
      <xdr:rowOff>133350</xdr:rowOff>
    </xdr:from>
    <xdr:ext cx="3741082" cy="809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6BEF87-79C5-4E50-90F8-7FECF5E1B88D}"/>
            </a:ext>
          </a:extLst>
        </xdr:cNvPr>
        <xdr:cNvSpPr txBox="1"/>
      </xdr:nvSpPr>
      <xdr:spPr>
        <a:xfrm>
          <a:off x="498476" y="8924925"/>
          <a:ext cx="3741082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DISEDIAKAN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5</xdr:col>
      <xdr:colOff>1016000</xdr:colOff>
      <xdr:row>29</xdr:row>
      <xdr:rowOff>104775</xdr:rowOff>
    </xdr:from>
    <xdr:ext cx="3664323" cy="809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AB4D121-7F08-4B20-AA3A-4515179FCDFA}"/>
            </a:ext>
          </a:extLst>
        </xdr:cNvPr>
        <xdr:cNvSpPr txBox="1"/>
      </xdr:nvSpPr>
      <xdr:spPr>
        <a:xfrm>
          <a:off x="7826375" y="8896350"/>
          <a:ext cx="3664323" cy="809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DISEMAK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DAN DISAHKAN OLEH :</a:t>
          </a:r>
        </a:p>
        <a:p>
          <a:pPr algn="ctr"/>
          <a:endParaRPr lang="en-MY" sz="11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TANDATANGAN :</a:t>
          </a:r>
        </a:p>
        <a:p>
          <a:pPr algn="l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TARIKH            :</a:t>
          </a:r>
        </a:p>
        <a:p>
          <a:pPr algn="ctr"/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radeTable" displayName="GradeTable" ref="A2:C14" totalsRowShown="0">
  <sortState xmlns:xlrd2="http://schemas.microsoft.com/office/spreadsheetml/2017/richdata2" ref="A3:C14">
    <sortCondition ref="A3"/>
  </sortState>
  <tableColumns count="3">
    <tableColumn id="1" xr3:uid="{00000000-0010-0000-0000-000001000000}" name="Score (%)" dataDxfId="3"/>
    <tableColumn id="2" xr3:uid="{00000000-0010-0000-0000-000002000000}" name="Letter Grade Achieved" dataDxfId="2"/>
    <tableColumn id="3" xr3:uid="{00000000-0010-0000-0000-000003000000}" name="GPA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5"/>
  <sheetViews>
    <sheetView topLeftCell="A4" zoomScale="80" zoomScaleNormal="80" zoomScaleSheetLayoutView="85" workbookViewId="0">
      <selection activeCell="F11" sqref="F11:F21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54</v>
      </c>
      <c r="D5" s="41"/>
      <c r="E5" s="42"/>
      <c r="F5" s="43" t="s">
        <v>15</v>
      </c>
      <c r="G5" s="42"/>
      <c r="H5" s="43" t="s">
        <v>53</v>
      </c>
      <c r="I5" s="42"/>
      <c r="J5" s="48"/>
    </row>
    <row r="6" spans="1:14" ht="21" customHeight="1">
      <c r="A6" s="41" t="s">
        <v>12</v>
      </c>
      <c r="B6" s="42"/>
      <c r="C6" s="43" t="s">
        <v>50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15</v>
      </c>
      <c r="E9" s="19">
        <v>10</v>
      </c>
      <c r="F9" s="20">
        <v>15</v>
      </c>
      <c r="G9" s="19">
        <v>20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 t="s">
        <v>55</v>
      </c>
      <c r="C11" s="22" t="s">
        <v>56</v>
      </c>
      <c r="D11" s="23">
        <v>15</v>
      </c>
      <c r="E11" s="21">
        <v>9</v>
      </c>
      <c r="F11" s="21">
        <v>12</v>
      </c>
      <c r="G11" s="21">
        <v>17</v>
      </c>
      <c r="H11" s="51">
        <f>SUM(D11:G11)</f>
        <v>53</v>
      </c>
      <c r="I11" s="21">
        <v>27</v>
      </c>
      <c r="J11" s="54">
        <f>SUM(H11+I11)</f>
        <v>80</v>
      </c>
      <c r="K11" s="44" t="str">
        <f>VLOOKUP(J11,'GRADE &amp; GPA Table'!$A$3:$B$14,2)</f>
        <v>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 t="s">
        <v>57</v>
      </c>
      <c r="C12" s="25" t="s">
        <v>58</v>
      </c>
      <c r="D12" s="26">
        <v>13</v>
      </c>
      <c r="E12" s="24">
        <v>9</v>
      </c>
      <c r="F12" s="24">
        <v>12</v>
      </c>
      <c r="G12" s="24">
        <v>18</v>
      </c>
      <c r="H12" s="52">
        <f t="shared" ref="H12:H25" si="0">SUM(D12:G12)</f>
        <v>52</v>
      </c>
      <c r="I12" s="24">
        <v>33</v>
      </c>
      <c r="J12" s="55">
        <f t="shared" ref="J12:J25" si="1">SUM(H12+I12)</f>
        <v>85</v>
      </c>
      <c r="K12" s="45" t="str">
        <f>VLOOKUP(J12,'GRADE &amp; GPA Table'!$A$3:$B$14,2)</f>
        <v>A</v>
      </c>
      <c r="M12" s="32" t="s">
        <v>34</v>
      </c>
      <c r="N12" s="32">
        <f>COUNTIF($K$11:$K$25,"A")</f>
        <v>8</v>
      </c>
    </row>
    <row r="13" spans="1:14" ht="25" customHeight="1">
      <c r="A13" s="16">
        <v>3</v>
      </c>
      <c r="B13" s="27" t="s">
        <v>59</v>
      </c>
      <c r="C13" s="25" t="s">
        <v>60</v>
      </c>
      <c r="D13" s="26">
        <v>11</v>
      </c>
      <c r="E13" s="24">
        <v>7</v>
      </c>
      <c r="F13" s="24">
        <v>10</v>
      </c>
      <c r="G13" s="24">
        <v>14</v>
      </c>
      <c r="H13" s="52">
        <f t="shared" si="0"/>
        <v>42</v>
      </c>
      <c r="I13" s="24">
        <v>31</v>
      </c>
      <c r="J13" s="55">
        <f t="shared" si="1"/>
        <v>73</v>
      </c>
      <c r="K13" s="45" t="str">
        <f>VLOOKUP(J13,'GRADE &amp; GPA Table'!$A$3:$B$14,2)</f>
        <v>B+</v>
      </c>
      <c r="M13" s="32" t="s">
        <v>33</v>
      </c>
      <c r="N13" s="32">
        <f>COUNTIF($K$11:$K$25,"A-")</f>
        <v>1</v>
      </c>
    </row>
    <row r="14" spans="1:14" ht="25" customHeight="1">
      <c r="A14" s="16">
        <v>4</v>
      </c>
      <c r="B14" s="27" t="s">
        <v>61</v>
      </c>
      <c r="C14" s="25" t="s">
        <v>62</v>
      </c>
      <c r="D14" s="26">
        <v>9</v>
      </c>
      <c r="E14" s="24">
        <v>6</v>
      </c>
      <c r="F14" s="24">
        <v>11</v>
      </c>
      <c r="G14" s="24">
        <v>14</v>
      </c>
      <c r="H14" s="52">
        <f t="shared" si="0"/>
        <v>40</v>
      </c>
      <c r="I14" s="24">
        <v>37</v>
      </c>
      <c r="J14" s="55">
        <f t="shared" si="1"/>
        <v>77</v>
      </c>
      <c r="K14" s="45" t="str">
        <f>VLOOKUP(J14,'GRADE &amp; GPA Table'!$A$3:$B$14,2)</f>
        <v>A-</v>
      </c>
      <c r="M14" s="32" t="s">
        <v>32</v>
      </c>
      <c r="N14" s="32">
        <f>COUNTIF($K$11:$K$25,"B+")</f>
        <v>1</v>
      </c>
    </row>
    <row r="15" spans="1:14" ht="25" customHeight="1">
      <c r="A15" s="16">
        <v>5</v>
      </c>
      <c r="B15" s="27" t="s">
        <v>63</v>
      </c>
      <c r="C15" s="25" t="s">
        <v>64</v>
      </c>
      <c r="D15" s="26">
        <v>10</v>
      </c>
      <c r="E15" s="24">
        <v>9</v>
      </c>
      <c r="F15" s="24">
        <v>12</v>
      </c>
      <c r="G15" s="24">
        <v>19</v>
      </c>
      <c r="H15" s="52">
        <f t="shared" si="0"/>
        <v>50</v>
      </c>
      <c r="I15" s="24">
        <v>33</v>
      </c>
      <c r="J15" s="55">
        <f t="shared" si="1"/>
        <v>83</v>
      </c>
      <c r="K15" s="45" t="str">
        <f>VLOOKUP(J15,'GRADE &amp; GPA Table'!$A$3:$B$14,2)</f>
        <v>A</v>
      </c>
      <c r="M15" s="32" t="s">
        <v>31</v>
      </c>
      <c r="N15" s="32">
        <f>COUNTIF($K$11:$K$25,"B")</f>
        <v>1</v>
      </c>
    </row>
    <row r="16" spans="1:14" ht="25" customHeight="1">
      <c r="A16" s="16">
        <v>6</v>
      </c>
      <c r="B16" s="27" t="s">
        <v>65</v>
      </c>
      <c r="C16" s="25" t="s">
        <v>66</v>
      </c>
      <c r="D16" s="26">
        <v>13</v>
      </c>
      <c r="E16" s="24">
        <v>8</v>
      </c>
      <c r="F16" s="24">
        <v>12</v>
      </c>
      <c r="G16" s="24">
        <v>16</v>
      </c>
      <c r="H16" s="52">
        <f t="shared" si="0"/>
        <v>49</v>
      </c>
      <c r="I16" s="24">
        <v>34</v>
      </c>
      <c r="J16" s="55">
        <f t="shared" si="1"/>
        <v>83</v>
      </c>
      <c r="K16" s="45" t="str">
        <f>VLOOKUP(J16,'GRADE &amp; GPA Table'!$A$3:$B$14,2)</f>
        <v>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 t="s">
        <v>67</v>
      </c>
      <c r="C17" s="25" t="s">
        <v>68</v>
      </c>
      <c r="D17" s="26">
        <v>13</v>
      </c>
      <c r="E17" s="24">
        <v>9</v>
      </c>
      <c r="F17" s="24">
        <v>12</v>
      </c>
      <c r="G17" s="24">
        <v>20</v>
      </c>
      <c r="H17" s="52">
        <f t="shared" si="0"/>
        <v>54</v>
      </c>
      <c r="I17" s="24">
        <v>32</v>
      </c>
      <c r="J17" s="55">
        <f t="shared" si="1"/>
        <v>86</v>
      </c>
      <c r="K17" s="45" t="str">
        <f>VLOOKUP(J17,'GRADE &amp; GPA Table'!$A$3:$B$14,2)</f>
        <v>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 t="s">
        <v>69</v>
      </c>
      <c r="C18" s="25" t="s">
        <v>70</v>
      </c>
      <c r="D18" s="26">
        <v>13</v>
      </c>
      <c r="E18" s="24">
        <v>8</v>
      </c>
      <c r="F18" s="24">
        <v>11</v>
      </c>
      <c r="G18" s="24">
        <v>19</v>
      </c>
      <c r="H18" s="52">
        <f t="shared" si="0"/>
        <v>51</v>
      </c>
      <c r="I18" s="24">
        <v>31</v>
      </c>
      <c r="J18" s="55">
        <f t="shared" si="1"/>
        <v>82</v>
      </c>
      <c r="K18" s="45" t="str">
        <f>VLOOKUP(J18,'GRADE &amp; GPA Table'!$A$3:$B$14,2)</f>
        <v>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 t="s">
        <v>71</v>
      </c>
      <c r="C19" s="25" t="s">
        <v>72</v>
      </c>
      <c r="D19" s="26">
        <v>13</v>
      </c>
      <c r="E19" s="24">
        <v>9</v>
      </c>
      <c r="F19" s="24">
        <v>11</v>
      </c>
      <c r="G19" s="24">
        <v>17</v>
      </c>
      <c r="H19" s="52">
        <f t="shared" si="0"/>
        <v>50</v>
      </c>
      <c r="I19" s="24">
        <v>33</v>
      </c>
      <c r="J19" s="55">
        <f t="shared" si="1"/>
        <v>83</v>
      </c>
      <c r="K19" s="45" t="str">
        <f>VLOOKUP(J19,'GRADE &amp; GPA Table'!$A$3:$B$14,2)</f>
        <v>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 t="s">
        <v>73</v>
      </c>
      <c r="C20" s="25" t="s">
        <v>74</v>
      </c>
      <c r="D20" s="26">
        <v>14</v>
      </c>
      <c r="E20" s="24">
        <v>9</v>
      </c>
      <c r="F20" s="24">
        <v>12</v>
      </c>
      <c r="G20" s="24">
        <v>20</v>
      </c>
      <c r="H20" s="52">
        <f t="shared" si="0"/>
        <v>55</v>
      </c>
      <c r="I20" s="24">
        <v>31</v>
      </c>
      <c r="J20" s="55">
        <f t="shared" si="1"/>
        <v>86</v>
      </c>
      <c r="K20" s="45" t="str">
        <f>VLOOKUP(J20,'GRADE &amp; GPA Table'!$A$3:$B$14,2)</f>
        <v>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 t="s">
        <v>75</v>
      </c>
      <c r="C21" s="25" t="s">
        <v>76</v>
      </c>
      <c r="D21" s="26">
        <v>6</v>
      </c>
      <c r="E21" s="24">
        <v>5</v>
      </c>
      <c r="F21" s="24">
        <v>10</v>
      </c>
      <c r="G21" s="24">
        <v>18</v>
      </c>
      <c r="H21" s="52">
        <f t="shared" si="0"/>
        <v>39</v>
      </c>
      <c r="I21" s="24">
        <v>29</v>
      </c>
      <c r="J21" s="55">
        <f t="shared" si="1"/>
        <v>68</v>
      </c>
      <c r="K21" s="45" t="str">
        <f>VLOOKUP(J21,'GRADE &amp; GPA Table'!$A$3:$B$14,2)</f>
        <v>B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11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J8:J9"/>
    <mergeCell ref="I8:I9"/>
    <mergeCell ref="H8:H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69" orientation="landscape" horizontalDpi="4294967293" r:id="rId1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X35"/>
  <sheetViews>
    <sheetView topLeftCell="A10"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X35"/>
  <sheetViews>
    <sheetView topLeftCell="A10"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49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X35"/>
  <sheetViews>
    <sheetView topLeftCell="A10"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X35"/>
  <sheetViews>
    <sheetView topLeftCell="A10"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rgb="FF00B0F0"/>
  </sheetPr>
  <dimension ref="A1:D24"/>
  <sheetViews>
    <sheetView zoomScaleNormal="100" zoomScaleSheetLayoutView="85" workbookViewId="0">
      <selection activeCell="C7" sqref="C7"/>
    </sheetView>
  </sheetViews>
  <sheetFormatPr baseColWidth="10" defaultColWidth="9.1640625" defaultRowHeight="14"/>
  <cols>
    <col min="1" max="1" width="9.1640625" style="14"/>
    <col min="2" max="2" width="14.5" style="13" bestFit="1" customWidth="1"/>
    <col min="3" max="3" width="13.6640625" style="57" bestFit="1" customWidth="1"/>
    <col min="4" max="254" width="9.1640625" style="13"/>
    <col min="255" max="255" width="17.33203125" style="13" customWidth="1"/>
    <col min="256" max="16384" width="9.1640625" style="13"/>
  </cols>
  <sheetData>
    <row r="1" spans="1:4">
      <c r="A1" s="58" t="s">
        <v>52</v>
      </c>
      <c r="B1" s="60"/>
      <c r="C1" s="61"/>
      <c r="D1" s="69" t="str">
        <f>Sheet1!H5</f>
        <v>: I / 2020-2021</v>
      </c>
    </row>
    <row r="2" spans="1:4">
      <c r="A2" s="59"/>
      <c r="B2" s="60"/>
      <c r="C2" s="61"/>
      <c r="D2" s="60"/>
    </row>
    <row r="3" spans="1:4">
      <c r="A3" s="60" t="str">
        <f>Sheet1!A4</f>
        <v>NAMA TENAGA PENGAJAR: MOHD SHAHRUL NIZAM BIN MOHD DANURI</v>
      </c>
      <c r="B3" s="60"/>
      <c r="C3" s="61"/>
      <c r="D3" s="60"/>
    </row>
    <row r="4" spans="1:4">
      <c r="A4" s="129" t="s">
        <v>42</v>
      </c>
      <c r="B4" s="129"/>
      <c r="C4" s="61" t="str">
        <f>Sheet1!C5</f>
        <v>: TBNT3113 / NETWORK MANAGEMENT</v>
      </c>
      <c r="D4" s="60"/>
    </row>
    <row r="5" spans="1:4">
      <c r="A5" s="129" t="s">
        <v>12</v>
      </c>
      <c r="B5" s="129"/>
      <c r="C5" s="61" t="str">
        <f>Sheet1!C6</f>
        <v>: BT02 - IJAZAH SARJANA MUDA TEKNOLOGI MAKLUMAT (KEPUJIAN) (TEKNOLOGI RANGKAIAN)</v>
      </c>
      <c r="D5" s="60"/>
    </row>
    <row r="6" spans="1:4">
      <c r="A6" s="129" t="s">
        <v>14</v>
      </c>
      <c r="B6" s="129"/>
      <c r="C6" s="61" t="str">
        <f>Sheet1!H6</f>
        <v>: I</v>
      </c>
      <c r="D6" s="60"/>
    </row>
    <row r="7" spans="1:4">
      <c r="A7" s="130" t="s">
        <v>39</v>
      </c>
      <c r="B7" s="130"/>
      <c r="C7" s="62">
        <f>C22</f>
        <v>11</v>
      </c>
      <c r="D7" s="60"/>
    </row>
    <row r="8" spans="1:4">
      <c r="A8" s="63"/>
      <c r="B8" s="60"/>
      <c r="C8" s="61"/>
      <c r="D8" s="60"/>
    </row>
    <row r="9" spans="1:4">
      <c r="A9" s="67" t="s">
        <v>38</v>
      </c>
      <c r="B9" s="68" t="s">
        <v>41</v>
      </c>
      <c r="C9" s="67" t="s">
        <v>37</v>
      </c>
    </row>
    <row r="10" spans="1:4">
      <c r="A10" s="64" t="s">
        <v>35</v>
      </c>
      <c r="B10" s="66">
        <f>C10/C7*100</f>
        <v>0</v>
      </c>
      <c r="C10" s="65">
        <f>Sheet1!N11+Sheet2!N11+Sheet3!N11+Sheet4!N11+Sheet5!N11+Sheet6!N11+Sheet7!N11+Sheet8!N11+Sheet9!N11+Sheet10!N11+Sheet11!N11+Sheet12!N11+Sheet13!N11+Sheet14!N11+Sheet15!N11+Sheet16!N11+Sheet17!N11+Sheet18!N11+Sheet19!N11+Sheet20!N11</f>
        <v>0</v>
      </c>
    </row>
    <row r="11" spans="1:4">
      <c r="A11" s="64" t="s">
        <v>34</v>
      </c>
      <c r="B11" s="66">
        <f>C11/C7*100</f>
        <v>72.727272727272734</v>
      </c>
      <c r="C11" s="65">
        <f>Sheet1!N12+Sheet2!N12+Sheet3!N12+Sheet4!N12+Sheet5!N12+Sheet6!N12+Sheet7!N12+Sheet8!N12+Sheet9!N12+Sheet10!N12+Sheet11!N12+Sheet12!N12+Sheet13!N12+Sheet14!N12+Sheet15!N12+Sheet16!N12+Sheet17!N12+Sheet18!N12+Sheet19!N12+Sheet20!N12</f>
        <v>8</v>
      </c>
    </row>
    <row r="12" spans="1:4">
      <c r="A12" s="64" t="s">
        <v>33</v>
      </c>
      <c r="B12" s="66">
        <f>C12/C7*100</f>
        <v>9.0909090909090917</v>
      </c>
      <c r="C12" s="65">
        <f>Sheet1!N13+Sheet2!N13+Sheet3!N13+Sheet4!N13+Sheet5!N13+Sheet6!N13+Sheet7!N13+Sheet8!N13+Sheet9!N13+Sheet10!N13+Sheet11!N13+Sheet12!N13+Sheet13!N13+Sheet14!N13+Sheet15!N13+Sheet16!N13+Sheet17!N13+Sheet18!N13+Sheet19!N13+Sheet20!N13</f>
        <v>1</v>
      </c>
    </row>
    <row r="13" spans="1:4">
      <c r="A13" s="64" t="s">
        <v>32</v>
      </c>
      <c r="B13" s="66">
        <f>C13/C7*100</f>
        <v>9.0909090909090917</v>
      </c>
      <c r="C13" s="65">
        <f>Sheet1!N14+Sheet2!N14+Sheet3!N14+Sheet4!N14+Sheet5!N14+Sheet6!N14+Sheet7!N14+Sheet8!N14+Sheet9!N14+Sheet10!N14+Sheet11!N14+Sheet12!N14+Sheet13!N14+Sheet14!N14+Sheet15!N14+Sheet16!N14+Sheet17!N14+Sheet18!N14+Sheet19!N14+Sheet20!N14</f>
        <v>1</v>
      </c>
    </row>
    <row r="14" spans="1:4">
      <c r="A14" s="64" t="s">
        <v>31</v>
      </c>
      <c r="B14" s="66">
        <f>C14/C7*100</f>
        <v>9.0909090909090917</v>
      </c>
      <c r="C14" s="65">
        <f>Sheet1!N15+Sheet2!N15+Sheet3!N15+Sheet4!N15+Sheet5!N15+Sheet6!N15+Sheet7!N15+Sheet8!N15+Sheet9!N15+Sheet10!N15+Sheet11!N15+Sheet12!N15+Sheet13!N15+Sheet14!N15+Sheet15!N15+Sheet16!N15+Sheet17!N15+Sheet18!N15+Sheet19!N15+Sheet20!N15</f>
        <v>1</v>
      </c>
    </row>
    <row r="15" spans="1:4">
      <c r="A15" s="64" t="s">
        <v>30</v>
      </c>
      <c r="B15" s="66">
        <f>C15/C7*100</f>
        <v>0</v>
      </c>
      <c r="C15" s="65">
        <f>Sheet1!N16+Sheet2!N16+Sheet3!N16+Sheet4!N16+Sheet5!N16+Sheet6!N16+Sheet7!N16+Sheet8!N16+Sheet9!N16+Sheet10!N16+Sheet11!N16+Sheet12!N16+Sheet13!N16+Sheet14!N16+Sheet15!N16+Sheet16!N16+Sheet17!N16+Sheet18!N16+Sheet19!N16+Sheet20!N16</f>
        <v>0</v>
      </c>
    </row>
    <row r="16" spans="1:4">
      <c r="A16" s="64" t="s">
        <v>29</v>
      </c>
      <c r="B16" s="66">
        <f>C16/C7*100</f>
        <v>0</v>
      </c>
      <c r="C16" s="65">
        <f>Sheet1!N17+Sheet2!N17+Sheet3!N17+Sheet4!N17+Sheet5!N17+Sheet6!N17+Sheet7!N17+Sheet8!N17+Sheet9!N17+Sheet10!N17+Sheet11!N17+Sheet12!N17+Sheet13!N17+Sheet14!N17+Sheet15!N17+Sheet16!N17+Sheet17!N17+Sheet18!N17+Sheet19!N17+Sheet20!N17</f>
        <v>0</v>
      </c>
    </row>
    <row r="17" spans="1:4">
      <c r="A17" s="64" t="s">
        <v>28</v>
      </c>
      <c r="B17" s="66">
        <f>C17/C7*100</f>
        <v>0</v>
      </c>
      <c r="C17" s="65">
        <f>Sheet1!N18+Sheet2!N18+Sheet3!N18+Sheet4!N18+Sheet5!N18+Sheet6!N18+Sheet7!N18+Sheet8!N18+Sheet9!N18+Sheet10!N18+Sheet11!N18+Sheet12!N18+Sheet13!N18+Sheet14!N18+Sheet15!N18+Sheet16!N18+Sheet17!N18+Sheet18!N18+Sheet19!N18+Sheet20!N18</f>
        <v>0</v>
      </c>
    </row>
    <row r="18" spans="1:4">
      <c r="A18" s="64" t="s">
        <v>27</v>
      </c>
      <c r="B18" s="66">
        <f>C18/C7*100</f>
        <v>0</v>
      </c>
      <c r="C18" s="65">
        <f>Sheet1!N19+Sheet2!N19+Sheet3!N19+Sheet4!N19+Sheet5!N19+Sheet6!N19+Sheet7!N19+Sheet8!N19+Sheet9!N19+Sheet10!N19+Sheet11!N19+Sheet12!N19+Sheet13!N19+Sheet14!N19+Sheet15!N19+Sheet16!N19+Sheet17!N19+Sheet18!N19+Sheet19!N19+Sheet20!N19</f>
        <v>0</v>
      </c>
    </row>
    <row r="19" spans="1:4">
      <c r="A19" s="64" t="s">
        <v>26</v>
      </c>
      <c r="B19" s="66">
        <f>C19/C7*100</f>
        <v>0</v>
      </c>
      <c r="C19" s="65">
        <f>Sheet1!N20+Sheet2!N20+Sheet3!N20+Sheet4!N20+Sheet5!N20+Sheet6!N20+Sheet7!N20+Sheet8!N20+Sheet9!N20+Sheet10!N20+Sheet11!N20+Sheet12!N20+Sheet13!N20+Sheet14!N20+Sheet15!N20+Sheet16!N20+Sheet17!N20+Sheet18!N20+Sheet19!N20+Sheet20!N20</f>
        <v>0</v>
      </c>
    </row>
    <row r="20" spans="1:4">
      <c r="A20" s="64" t="s">
        <v>25</v>
      </c>
      <c r="B20" s="66">
        <f>C20/C7*100</f>
        <v>0</v>
      </c>
      <c r="C20" s="65">
        <f>Sheet1!N21+Sheet2!N21+Sheet3!N21+Sheet4!N21+Sheet5!N21+Sheet6!N21+Sheet7!N21+Sheet8!N21+Sheet9!N21+Sheet10!N21+Sheet11!N21+Sheet12!N21+Sheet13!N21+Sheet14!N21+Sheet15!N21+Sheet16!N21+Sheet17!N21+Sheet18!N21+Sheet19!N21+Sheet20!N21</f>
        <v>0</v>
      </c>
    </row>
    <row r="21" spans="1:4">
      <c r="A21" s="64" t="s">
        <v>24</v>
      </c>
      <c r="B21" s="66">
        <f>C21/C7*100</f>
        <v>0</v>
      </c>
      <c r="C21" s="65">
        <f>Sheet1!N22+Sheet2!N22+Sheet3!N22+Sheet4!N22+Sheet5!N22+Sheet6!N22+Sheet7!N22+Sheet8!N22+Sheet9!N22+Sheet10!N22+Sheet11!N22+Sheet12!N22+Sheet13!N22+Sheet14!N22+Sheet15!N22+Sheet16!N22+Sheet17!N22+Sheet18!N22+Sheet19!N22+Sheet20!N22</f>
        <v>0</v>
      </c>
    </row>
    <row r="22" spans="1:4">
      <c r="A22" s="63"/>
      <c r="B22" s="66">
        <f>SUM(B10:B21)</f>
        <v>100.00000000000001</v>
      </c>
      <c r="C22" s="65">
        <f>SUM(C10:C21)</f>
        <v>11</v>
      </c>
    </row>
    <row r="23" spans="1:4">
      <c r="A23" s="63"/>
      <c r="B23" s="60"/>
      <c r="C23" s="61"/>
      <c r="D23" s="60"/>
    </row>
    <row r="24" spans="1:4">
      <c r="A24" s="14" t="s">
        <v>43</v>
      </c>
      <c r="B24" s="13" t="s">
        <v>51</v>
      </c>
    </row>
  </sheetData>
  <mergeCells count="4">
    <mergeCell ref="A4:B4"/>
    <mergeCell ref="A5:B5"/>
    <mergeCell ref="A7:B7"/>
    <mergeCell ref="A6:B6"/>
  </mergeCells>
  <pageMargins left="0.7" right="0.7" top="0.75" bottom="0.75" header="0.3" footer="0.3"/>
  <pageSetup scale="9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X35"/>
  <sheetViews>
    <sheetView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tabColor rgb="FFFF0000"/>
  </sheetPr>
  <dimension ref="A1:C15"/>
  <sheetViews>
    <sheetView workbookViewId="0">
      <selection activeCell="B7" sqref="B7"/>
    </sheetView>
  </sheetViews>
  <sheetFormatPr baseColWidth="10" defaultColWidth="8.83203125" defaultRowHeight="15"/>
  <cols>
    <col min="2" max="2" width="20.6640625" customWidth="1"/>
  </cols>
  <sheetData>
    <row r="1" spans="1:3" ht="47.25" customHeight="1">
      <c r="A1" s="151" t="s">
        <v>20</v>
      </c>
      <c r="B1" s="151"/>
      <c r="C1" s="151"/>
    </row>
    <row r="2" spans="1:3">
      <c r="A2" s="1" t="s">
        <v>21</v>
      </c>
      <c r="B2" t="s">
        <v>22</v>
      </c>
      <c r="C2" s="1" t="s">
        <v>23</v>
      </c>
    </row>
    <row r="3" spans="1:3">
      <c r="A3" s="2">
        <v>1</v>
      </c>
      <c r="B3" s="3" t="s">
        <v>24</v>
      </c>
      <c r="C3" s="4">
        <v>0</v>
      </c>
    </row>
    <row r="4" spans="1:3">
      <c r="A4" s="5">
        <v>40</v>
      </c>
      <c r="B4" s="6" t="s">
        <v>25</v>
      </c>
      <c r="C4" s="7">
        <v>1</v>
      </c>
    </row>
    <row r="5" spans="1:3">
      <c r="A5" s="8">
        <v>44</v>
      </c>
      <c r="B5" s="9" t="s">
        <v>26</v>
      </c>
      <c r="C5" s="10">
        <v>1.5</v>
      </c>
    </row>
    <row r="6" spans="1:3">
      <c r="A6" s="5">
        <v>47</v>
      </c>
      <c r="B6" s="6" t="s">
        <v>27</v>
      </c>
      <c r="C6" s="7">
        <v>1.75</v>
      </c>
    </row>
    <row r="7" spans="1:3">
      <c r="A7" s="8">
        <v>50</v>
      </c>
      <c r="B7" s="9" t="s">
        <v>28</v>
      </c>
      <c r="C7" s="10">
        <v>2</v>
      </c>
    </row>
    <row r="8" spans="1:3">
      <c r="A8" s="5">
        <v>55</v>
      </c>
      <c r="B8" s="6" t="s">
        <v>29</v>
      </c>
      <c r="C8" s="7">
        <v>2.5</v>
      </c>
    </row>
    <row r="9" spans="1:3">
      <c r="A9" s="8">
        <v>60</v>
      </c>
      <c r="B9" s="9" t="s">
        <v>30</v>
      </c>
      <c r="C9" s="10">
        <v>2.75</v>
      </c>
    </row>
    <row r="10" spans="1:3">
      <c r="A10" s="5">
        <v>65</v>
      </c>
      <c r="B10" s="6" t="s">
        <v>31</v>
      </c>
      <c r="C10" s="7">
        <v>3</v>
      </c>
    </row>
    <row r="11" spans="1:3">
      <c r="A11" s="8">
        <v>70</v>
      </c>
      <c r="B11" s="9" t="s">
        <v>32</v>
      </c>
      <c r="C11" s="10">
        <v>3.5</v>
      </c>
    </row>
    <row r="12" spans="1:3">
      <c r="A12" s="5">
        <v>75</v>
      </c>
      <c r="B12" s="6" t="s">
        <v>33</v>
      </c>
      <c r="C12" s="7">
        <v>3.75</v>
      </c>
    </row>
    <row r="13" spans="1:3">
      <c r="A13" s="8">
        <v>80</v>
      </c>
      <c r="B13" s="9" t="s">
        <v>34</v>
      </c>
      <c r="C13" s="10">
        <v>4</v>
      </c>
    </row>
    <row r="14" spans="1:3">
      <c r="A14" s="5">
        <v>90</v>
      </c>
      <c r="B14" s="6" t="s">
        <v>35</v>
      </c>
      <c r="C14" s="7">
        <v>4</v>
      </c>
    </row>
    <row r="15" spans="1:3">
      <c r="A15" s="11"/>
      <c r="B15" s="12"/>
      <c r="C15" s="12"/>
    </row>
  </sheetData>
  <mergeCells count="1">
    <mergeCell ref="A1:C1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tabSelected="1" zoomScale="125" zoomScaleNormal="60" workbookViewId="0">
      <selection activeCell="G5" sqref="G5"/>
    </sheetView>
  </sheetViews>
  <sheetFormatPr baseColWidth="10" defaultColWidth="9.1640625" defaultRowHeight="14"/>
  <cols>
    <col min="1" max="1" width="7.5" style="33" customWidth="1"/>
    <col min="2" max="2" width="19.6640625" style="33" customWidth="1"/>
    <col min="3" max="3" width="50.83203125" style="33" customWidth="1"/>
    <col min="4" max="5" width="15.6640625" style="33" customWidth="1"/>
    <col min="6" max="6" width="16.1640625" style="33" customWidth="1"/>
    <col min="7" max="11" width="15.6640625" style="33" customWidth="1"/>
    <col min="12" max="12" width="22.5" style="49" customWidth="1"/>
    <col min="13" max="18" width="10.6640625" style="32" customWidth="1"/>
    <col min="19" max="19" width="9.5" style="32" bestFit="1" customWidth="1"/>
    <col min="20" max="20" width="9.1640625" style="32"/>
    <col min="21" max="16384" width="9.1640625" style="33"/>
  </cols>
  <sheetData>
    <row r="1" spans="1:18" ht="21" customHeight="1">
      <c r="A1" s="111"/>
      <c r="B1" s="111"/>
      <c r="C1" s="112" t="s">
        <v>129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ht="21" customHeight="1">
      <c r="A2" s="111"/>
      <c r="B2" s="111"/>
      <c r="C2" s="112" t="s">
        <v>130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21" customHeight="1">
      <c r="A3" s="41" t="s">
        <v>82</v>
      </c>
      <c r="B3" s="42"/>
      <c r="C3" s="43" t="s">
        <v>83</v>
      </c>
      <c r="D3" s="41"/>
      <c r="E3" s="42"/>
      <c r="F3" s="42"/>
      <c r="G3" s="42"/>
      <c r="H3" s="42"/>
      <c r="I3" s="42"/>
      <c r="J3" s="42"/>
      <c r="K3" s="42"/>
      <c r="L3" s="48"/>
    </row>
    <row r="4" spans="1:18" ht="21" customHeight="1">
      <c r="A4" s="41" t="s">
        <v>13</v>
      </c>
      <c r="B4" s="42"/>
      <c r="C4" s="43" t="s">
        <v>54</v>
      </c>
      <c r="D4" s="41"/>
      <c r="E4" s="43"/>
      <c r="F4" s="43"/>
      <c r="G4" s="43"/>
      <c r="H4" s="43"/>
      <c r="I4" s="43"/>
      <c r="J4" s="43"/>
      <c r="K4" s="70"/>
      <c r="L4" s="43"/>
      <c r="P4" s="70" t="s">
        <v>15</v>
      </c>
      <c r="Q4" s="43" t="s">
        <v>85</v>
      </c>
    </row>
    <row r="5" spans="1:18" ht="21" customHeight="1">
      <c r="A5" s="41" t="s">
        <v>12</v>
      </c>
      <c r="B5" s="42"/>
      <c r="C5" s="43" t="s">
        <v>50</v>
      </c>
      <c r="D5" s="41"/>
      <c r="E5" s="43"/>
      <c r="F5" s="43"/>
      <c r="G5" s="43"/>
      <c r="H5" s="43"/>
      <c r="I5" s="43"/>
      <c r="J5" s="43"/>
      <c r="K5" s="70"/>
      <c r="L5" s="43"/>
      <c r="P5" s="70" t="s">
        <v>14</v>
      </c>
      <c r="Q5" s="43" t="s">
        <v>84</v>
      </c>
    </row>
    <row r="6" spans="1:18" ht="21" customHeight="1">
      <c r="A6" s="41"/>
      <c r="B6" s="42"/>
      <c r="C6" s="43"/>
      <c r="D6" s="41"/>
      <c r="E6" s="43"/>
      <c r="F6" s="43"/>
      <c r="G6" s="43"/>
      <c r="H6" s="43"/>
      <c r="I6" s="43"/>
      <c r="J6" s="43"/>
      <c r="K6" s="70"/>
      <c r="L6" s="43"/>
      <c r="P6" s="70" t="s">
        <v>39</v>
      </c>
      <c r="Q6" s="106">
        <f>COUNTA(C11:C21)</f>
        <v>11</v>
      </c>
      <c r="R6" s="102" t="s">
        <v>104</v>
      </c>
    </row>
    <row r="7" spans="1:18" ht="21" customHeight="1">
      <c r="A7" s="41"/>
      <c r="B7" s="42"/>
      <c r="C7" s="43"/>
      <c r="D7" s="41"/>
      <c r="E7" s="43"/>
      <c r="F7" s="43"/>
      <c r="G7" s="43"/>
      <c r="H7" s="43"/>
      <c r="I7" s="43"/>
      <c r="J7" s="43"/>
      <c r="K7" s="42"/>
      <c r="L7" s="48"/>
    </row>
    <row r="8" spans="1:18" ht="30" customHeight="1">
      <c r="A8" s="131" t="s">
        <v>1</v>
      </c>
      <c r="B8" s="132" t="s">
        <v>2</v>
      </c>
      <c r="C8" s="133" t="s">
        <v>3</v>
      </c>
      <c r="D8" s="134" t="s">
        <v>86</v>
      </c>
      <c r="E8" s="135"/>
      <c r="F8" s="135"/>
      <c r="G8" s="135"/>
      <c r="H8" s="136"/>
      <c r="I8" s="134" t="s">
        <v>87</v>
      </c>
      <c r="J8" s="135"/>
      <c r="K8" s="136"/>
      <c r="L8" s="140" t="s">
        <v>10</v>
      </c>
      <c r="M8" s="137" t="s">
        <v>80</v>
      </c>
      <c r="N8" s="137"/>
      <c r="O8" s="138" t="s">
        <v>79</v>
      </c>
      <c r="P8" s="138"/>
      <c r="Q8" s="139" t="s">
        <v>81</v>
      </c>
      <c r="R8" s="139"/>
    </row>
    <row r="9" spans="1:18" ht="30" customHeight="1">
      <c r="A9" s="131"/>
      <c r="B9" s="132"/>
      <c r="C9" s="133"/>
      <c r="D9" s="71" t="s">
        <v>115</v>
      </c>
      <c r="E9" s="101"/>
      <c r="F9" s="72" t="s">
        <v>116</v>
      </c>
      <c r="G9" s="72"/>
      <c r="H9" s="72"/>
      <c r="I9" s="71" t="s">
        <v>109</v>
      </c>
      <c r="J9" s="105" t="s">
        <v>110</v>
      </c>
      <c r="K9" s="72" t="s">
        <v>111</v>
      </c>
      <c r="L9" s="140"/>
      <c r="M9" s="137"/>
      <c r="N9" s="137"/>
      <c r="O9" s="138"/>
      <c r="P9" s="138"/>
      <c r="Q9" s="139"/>
      <c r="R9" s="139"/>
    </row>
    <row r="10" spans="1:18" ht="30" customHeight="1">
      <c r="A10" s="131"/>
      <c r="B10" s="132"/>
      <c r="C10" s="133"/>
      <c r="D10" s="78">
        <v>0.3</v>
      </c>
      <c r="E10" s="76" t="s">
        <v>108</v>
      </c>
      <c r="F10" s="74">
        <v>0.2</v>
      </c>
      <c r="G10" s="74"/>
      <c r="H10" s="74"/>
      <c r="I10" s="78"/>
      <c r="J10" s="76">
        <v>0.5</v>
      </c>
      <c r="K10" s="74"/>
      <c r="L10" s="73">
        <f t="shared" ref="L10:L21" si="0">SUM(D10:K10)</f>
        <v>1</v>
      </c>
      <c r="M10" s="79">
        <f t="shared" ref="M10:M21" si="1">SUM(D10:D10)+I10</f>
        <v>0.3</v>
      </c>
      <c r="N10" s="79">
        <v>1</v>
      </c>
      <c r="O10" s="77">
        <f t="shared" ref="O10:O21" si="2">SUM(E10:E10)+J10</f>
        <v>0.5</v>
      </c>
      <c r="P10" s="77">
        <v>1</v>
      </c>
      <c r="Q10" s="75">
        <f>SUM(F10:H10)+K10</f>
        <v>0.2</v>
      </c>
      <c r="R10" s="75">
        <v>1</v>
      </c>
    </row>
    <row r="11" spans="1:18" ht="25" customHeight="1">
      <c r="A11" s="15">
        <v>1</v>
      </c>
      <c r="B11" s="21" t="s">
        <v>118</v>
      </c>
      <c r="C11" s="22" t="s">
        <v>117</v>
      </c>
      <c r="D11" s="21">
        <v>10</v>
      </c>
      <c r="E11" s="21"/>
      <c r="F11" s="21">
        <v>10</v>
      </c>
      <c r="G11" s="21"/>
      <c r="H11" s="21"/>
      <c r="I11" s="21"/>
      <c r="J11" s="21">
        <v>30</v>
      </c>
      <c r="K11" s="21"/>
      <c r="L11" s="86">
        <f t="shared" si="0"/>
        <v>50</v>
      </c>
      <c r="M11" s="104">
        <f t="shared" si="1"/>
        <v>10</v>
      </c>
      <c r="N11" s="82">
        <f>IF(M11, M11/$M$10, 0)</f>
        <v>33.333333333333336</v>
      </c>
      <c r="O11" s="84">
        <f t="shared" si="2"/>
        <v>30</v>
      </c>
      <c r="P11" s="84">
        <f t="shared" ref="P11:P18" si="3">O11/$O$10</f>
        <v>60</v>
      </c>
      <c r="Q11" s="80">
        <f>SUM(F11:H11)+K11</f>
        <v>10</v>
      </c>
      <c r="R11" s="80">
        <f t="shared" ref="R11:R18" si="4">Q11/$Q$10</f>
        <v>50</v>
      </c>
    </row>
    <row r="12" spans="1:18" ht="25" customHeight="1">
      <c r="A12" s="15">
        <v>2</v>
      </c>
      <c r="B12" s="21" t="s">
        <v>119</v>
      </c>
      <c r="C12" s="22" t="s">
        <v>117</v>
      </c>
      <c r="D12" s="21">
        <v>20</v>
      </c>
      <c r="E12" s="21"/>
      <c r="F12" s="21">
        <v>15</v>
      </c>
      <c r="G12" s="21"/>
      <c r="H12" s="21"/>
      <c r="I12" s="21"/>
      <c r="J12" s="21">
        <v>34</v>
      </c>
      <c r="K12" s="21"/>
      <c r="L12" s="86">
        <f t="shared" si="0"/>
        <v>69</v>
      </c>
      <c r="M12" s="104">
        <f t="shared" si="1"/>
        <v>20</v>
      </c>
      <c r="N12" s="82">
        <f>M12/$M$10</f>
        <v>66.666666666666671</v>
      </c>
      <c r="O12" s="84">
        <f t="shared" si="2"/>
        <v>34</v>
      </c>
      <c r="P12" s="84">
        <f t="shared" si="3"/>
        <v>68</v>
      </c>
      <c r="Q12" s="80">
        <f t="shared" ref="Q12:Q19" si="5">SUM(F12:H12)+K12</f>
        <v>15</v>
      </c>
      <c r="R12" s="80">
        <f t="shared" si="4"/>
        <v>75</v>
      </c>
    </row>
    <row r="13" spans="1:18" ht="25" customHeight="1">
      <c r="A13" s="15">
        <v>3</v>
      </c>
      <c r="B13" s="21" t="s">
        <v>120</v>
      </c>
      <c r="C13" s="22" t="s">
        <v>117</v>
      </c>
      <c r="D13" s="21">
        <v>25</v>
      </c>
      <c r="E13" s="21"/>
      <c r="F13" s="21">
        <v>16</v>
      </c>
      <c r="G13" s="21"/>
      <c r="H13" s="21"/>
      <c r="I13" s="21"/>
      <c r="J13" s="21">
        <v>45</v>
      </c>
      <c r="K13" s="21"/>
      <c r="L13" s="86">
        <f t="shared" si="0"/>
        <v>86</v>
      </c>
      <c r="M13" s="104">
        <f t="shared" si="1"/>
        <v>25</v>
      </c>
      <c r="N13" s="82">
        <f>M13/$M$10</f>
        <v>83.333333333333343</v>
      </c>
      <c r="O13" s="84">
        <f t="shared" si="2"/>
        <v>45</v>
      </c>
      <c r="P13" s="84">
        <f t="shared" si="3"/>
        <v>90</v>
      </c>
      <c r="Q13" s="80">
        <f t="shared" si="5"/>
        <v>16</v>
      </c>
      <c r="R13" s="80">
        <f t="shared" si="4"/>
        <v>80</v>
      </c>
    </row>
    <row r="14" spans="1:18" ht="25" customHeight="1">
      <c r="A14" s="15">
        <v>4</v>
      </c>
      <c r="B14" s="21" t="s">
        <v>121</v>
      </c>
      <c r="C14" s="22" t="s">
        <v>117</v>
      </c>
      <c r="D14" s="21">
        <v>23</v>
      </c>
      <c r="E14" s="21"/>
      <c r="F14" s="21">
        <v>24</v>
      </c>
      <c r="G14" s="21"/>
      <c r="H14" s="21"/>
      <c r="I14" s="21"/>
      <c r="J14" s="21">
        <v>50</v>
      </c>
      <c r="K14" s="21"/>
      <c r="L14" s="86">
        <f t="shared" si="0"/>
        <v>97</v>
      </c>
      <c r="M14" s="104">
        <f t="shared" si="1"/>
        <v>23</v>
      </c>
      <c r="N14" s="82">
        <f t="shared" ref="N14:N18" si="6">M14/$M$10</f>
        <v>76.666666666666671</v>
      </c>
      <c r="O14" s="84">
        <f t="shared" si="2"/>
        <v>50</v>
      </c>
      <c r="P14" s="84">
        <f t="shared" si="3"/>
        <v>100</v>
      </c>
      <c r="Q14" s="80">
        <f t="shared" si="5"/>
        <v>24</v>
      </c>
      <c r="R14" s="80">
        <f t="shared" si="4"/>
        <v>120</v>
      </c>
    </row>
    <row r="15" spans="1:18" ht="25" customHeight="1">
      <c r="A15" s="15">
        <v>5</v>
      </c>
      <c r="B15" s="21" t="s">
        <v>122</v>
      </c>
      <c r="C15" s="22" t="s">
        <v>117</v>
      </c>
      <c r="D15" s="21">
        <v>5</v>
      </c>
      <c r="E15" s="21"/>
      <c r="F15" s="21">
        <v>30</v>
      </c>
      <c r="G15" s="21"/>
      <c r="H15" s="21"/>
      <c r="I15" s="21"/>
      <c r="J15" s="21">
        <v>34</v>
      </c>
      <c r="K15" s="21"/>
      <c r="L15" s="86">
        <f t="shared" si="0"/>
        <v>69</v>
      </c>
      <c r="M15" s="104">
        <f t="shared" si="1"/>
        <v>5</v>
      </c>
      <c r="N15" s="82">
        <f t="shared" si="6"/>
        <v>16.666666666666668</v>
      </c>
      <c r="O15" s="84">
        <f t="shared" si="2"/>
        <v>34</v>
      </c>
      <c r="P15" s="84">
        <f t="shared" si="3"/>
        <v>68</v>
      </c>
      <c r="Q15" s="80">
        <f t="shared" si="5"/>
        <v>30</v>
      </c>
      <c r="R15" s="80">
        <f t="shared" si="4"/>
        <v>150</v>
      </c>
    </row>
    <row r="16" spans="1:18" ht="25" customHeight="1">
      <c r="A16" s="15">
        <v>6</v>
      </c>
      <c r="B16" s="21" t="s">
        <v>123</v>
      </c>
      <c r="C16" s="22" t="s">
        <v>117</v>
      </c>
      <c r="D16" s="21">
        <v>26</v>
      </c>
      <c r="E16" s="21"/>
      <c r="F16" s="21">
        <v>23</v>
      </c>
      <c r="G16" s="21"/>
      <c r="H16" s="21"/>
      <c r="I16" s="21"/>
      <c r="J16" s="21">
        <v>6</v>
      </c>
      <c r="K16" s="21"/>
      <c r="L16" s="86">
        <f t="shared" si="0"/>
        <v>55</v>
      </c>
      <c r="M16" s="104">
        <f t="shared" si="1"/>
        <v>26</v>
      </c>
      <c r="N16" s="82">
        <f t="shared" si="6"/>
        <v>86.666666666666671</v>
      </c>
      <c r="O16" s="84">
        <f t="shared" si="2"/>
        <v>6</v>
      </c>
      <c r="P16" s="84">
        <f t="shared" si="3"/>
        <v>12</v>
      </c>
      <c r="Q16" s="80">
        <f t="shared" si="5"/>
        <v>23</v>
      </c>
      <c r="R16" s="80">
        <f t="shared" si="4"/>
        <v>115</v>
      </c>
    </row>
    <row r="17" spans="1:18" ht="25" customHeight="1">
      <c r="A17" s="15">
        <v>7</v>
      </c>
      <c r="B17" s="21" t="s">
        <v>124</v>
      </c>
      <c r="C17" s="22" t="s">
        <v>117</v>
      </c>
      <c r="D17" s="21">
        <v>4</v>
      </c>
      <c r="E17" s="21"/>
      <c r="F17" s="21">
        <v>26</v>
      </c>
      <c r="G17" s="21"/>
      <c r="H17" s="21"/>
      <c r="I17" s="21"/>
      <c r="J17" s="21">
        <v>22</v>
      </c>
      <c r="K17" s="21"/>
      <c r="L17" s="86">
        <f t="shared" si="0"/>
        <v>52</v>
      </c>
      <c r="M17" s="104">
        <f t="shared" si="1"/>
        <v>4</v>
      </c>
      <c r="N17" s="82">
        <f t="shared" si="6"/>
        <v>13.333333333333334</v>
      </c>
      <c r="O17" s="84">
        <f t="shared" si="2"/>
        <v>22</v>
      </c>
      <c r="P17" s="84">
        <f t="shared" si="3"/>
        <v>44</v>
      </c>
      <c r="Q17" s="80">
        <f t="shared" si="5"/>
        <v>26</v>
      </c>
      <c r="R17" s="80">
        <f t="shared" si="4"/>
        <v>130</v>
      </c>
    </row>
    <row r="18" spans="1:18" ht="25" customHeight="1">
      <c r="A18" s="15">
        <v>8</v>
      </c>
      <c r="B18" s="21" t="s">
        <v>125</v>
      </c>
      <c r="C18" s="22" t="s">
        <v>117</v>
      </c>
      <c r="D18" s="21">
        <v>18</v>
      </c>
      <c r="E18" s="21"/>
      <c r="F18" s="21">
        <v>12</v>
      </c>
      <c r="G18" s="21"/>
      <c r="H18" s="21"/>
      <c r="I18" s="21"/>
      <c r="J18" s="21">
        <v>36</v>
      </c>
      <c r="K18" s="21"/>
      <c r="L18" s="86">
        <f t="shared" si="0"/>
        <v>66</v>
      </c>
      <c r="M18" s="104">
        <f t="shared" si="1"/>
        <v>18</v>
      </c>
      <c r="N18" s="82">
        <f t="shared" si="6"/>
        <v>60</v>
      </c>
      <c r="O18" s="84">
        <f t="shared" si="2"/>
        <v>36</v>
      </c>
      <c r="P18" s="84">
        <f t="shared" si="3"/>
        <v>72</v>
      </c>
      <c r="Q18" s="80">
        <f t="shared" si="5"/>
        <v>12</v>
      </c>
      <c r="R18" s="80">
        <f t="shared" si="4"/>
        <v>60</v>
      </c>
    </row>
    <row r="19" spans="1:18" ht="25" customHeight="1">
      <c r="A19" s="15">
        <v>9</v>
      </c>
      <c r="B19" s="21" t="s">
        <v>126</v>
      </c>
      <c r="C19" s="22" t="s">
        <v>117</v>
      </c>
      <c r="D19" s="24">
        <v>12</v>
      </c>
      <c r="E19" s="21"/>
      <c r="F19" s="21">
        <v>5</v>
      </c>
      <c r="G19" s="21"/>
      <c r="H19" s="24"/>
      <c r="I19" s="24"/>
      <c r="J19" s="21">
        <v>12</v>
      </c>
      <c r="K19" s="21"/>
      <c r="L19" s="87">
        <f t="shared" si="0"/>
        <v>29</v>
      </c>
      <c r="M19" s="104">
        <f t="shared" si="1"/>
        <v>12</v>
      </c>
      <c r="N19" s="83">
        <f t="shared" ref="N19" si="7">M19/$M$10</f>
        <v>40</v>
      </c>
      <c r="O19" s="84">
        <f t="shared" si="2"/>
        <v>12</v>
      </c>
      <c r="P19" s="85">
        <f t="shared" ref="P19" si="8">O19/$O$10</f>
        <v>24</v>
      </c>
      <c r="Q19" s="80">
        <f t="shared" si="5"/>
        <v>5</v>
      </c>
      <c r="R19" s="81">
        <f t="shared" ref="R19" si="9">Q19/$Q$10</f>
        <v>25</v>
      </c>
    </row>
    <row r="20" spans="1:18" ht="25" customHeight="1">
      <c r="A20" s="15">
        <v>10</v>
      </c>
      <c r="B20" s="21" t="s">
        <v>127</v>
      </c>
      <c r="C20" s="22" t="s">
        <v>117</v>
      </c>
      <c r="D20" s="21">
        <v>13</v>
      </c>
      <c r="E20" s="21"/>
      <c r="F20" s="21">
        <v>18</v>
      </c>
      <c r="G20" s="21"/>
      <c r="H20" s="24"/>
      <c r="I20" s="21"/>
      <c r="J20" s="21">
        <v>45</v>
      </c>
      <c r="K20" s="21"/>
      <c r="L20" s="87">
        <f t="shared" si="0"/>
        <v>76</v>
      </c>
      <c r="M20" s="104">
        <f t="shared" si="1"/>
        <v>13</v>
      </c>
      <c r="N20" s="83">
        <f t="shared" ref="N20" si="10">M20/$M$10</f>
        <v>43.333333333333336</v>
      </c>
      <c r="O20" s="84">
        <f t="shared" si="2"/>
        <v>45</v>
      </c>
      <c r="P20" s="85">
        <f t="shared" ref="P20" si="11">O20/$O$10</f>
        <v>90</v>
      </c>
      <c r="Q20" s="80">
        <f t="shared" ref="Q20" si="12">SUM(F20:H20)+K20</f>
        <v>18</v>
      </c>
      <c r="R20" s="81">
        <f t="shared" ref="R20" si="13">Q20/$Q$10</f>
        <v>90</v>
      </c>
    </row>
    <row r="21" spans="1:18" ht="25" customHeight="1">
      <c r="A21" s="15">
        <v>11</v>
      </c>
      <c r="B21" s="21" t="s">
        <v>128</v>
      </c>
      <c r="C21" s="22" t="s">
        <v>117</v>
      </c>
      <c r="D21" s="24">
        <v>27</v>
      </c>
      <c r="E21" s="21"/>
      <c r="F21" s="21">
        <v>19</v>
      </c>
      <c r="G21" s="21"/>
      <c r="H21" s="24"/>
      <c r="I21" s="24"/>
      <c r="J21" s="21">
        <v>47</v>
      </c>
      <c r="K21" s="21"/>
      <c r="L21" s="87">
        <f t="shared" si="0"/>
        <v>93</v>
      </c>
      <c r="M21" s="104">
        <f t="shared" si="1"/>
        <v>27</v>
      </c>
      <c r="N21" s="83">
        <f>M21/$M$10</f>
        <v>90</v>
      </c>
      <c r="O21" s="84">
        <f t="shared" si="2"/>
        <v>47</v>
      </c>
      <c r="P21" s="85">
        <f t="shared" ref="P21" si="14">O21/$O$10</f>
        <v>94</v>
      </c>
      <c r="Q21" s="80">
        <f t="shared" ref="Q21" si="15">SUM(F21:H21)+K21</f>
        <v>19</v>
      </c>
      <c r="R21" s="81">
        <f t="shared" ref="R21" si="16">Q21/$Q$10</f>
        <v>95</v>
      </c>
    </row>
    <row r="22" spans="1:18" ht="43.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89" t="s">
        <v>105</v>
      </c>
      <c r="M22" s="146">
        <f>COUNTIF(N11:N21,"&gt;=40")</f>
        <v>8</v>
      </c>
      <c r="N22" s="146"/>
      <c r="O22" s="147">
        <f>COUNTIF(P11:P21,"&gt;=40")</f>
        <v>9</v>
      </c>
      <c r="P22" s="147"/>
      <c r="Q22" s="143">
        <f>COUNTIF(R11:R21,"&gt;=40")</f>
        <v>10</v>
      </c>
      <c r="R22" s="143"/>
    </row>
    <row r="23" spans="1:18" ht="52.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89" t="s">
        <v>92</v>
      </c>
      <c r="M23" s="141">
        <f>M22/COUNTA($C$11:$C$21)*100</f>
        <v>72.727272727272734</v>
      </c>
      <c r="N23" s="141"/>
      <c r="O23" s="142">
        <f>O22/COUNTA($C$11:$C$21)*100</f>
        <v>81.818181818181827</v>
      </c>
      <c r="P23" s="142"/>
      <c r="Q23" s="144">
        <f>Q22/COUNTA($C$11:$C$21)*100</f>
        <v>90.909090909090907</v>
      </c>
      <c r="R23" s="144"/>
    </row>
    <row r="24" spans="1:18" ht="2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89" t="s">
        <v>77</v>
      </c>
      <c r="M24" s="145">
        <f>SUM(M23:R23)/3</f>
        <v>81.818181818181827</v>
      </c>
      <c r="N24" s="145"/>
      <c r="O24" s="145"/>
      <c r="P24" s="145"/>
      <c r="Q24" s="145"/>
      <c r="R24" s="145"/>
    </row>
    <row r="25" spans="1:18" ht="21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8" ht="21" customHeight="1">
      <c r="A26" s="36"/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47"/>
    </row>
    <row r="27" spans="1:18" ht="21" customHeight="1">
      <c r="A27" s="36"/>
      <c r="B27" s="36"/>
      <c r="C27" s="36"/>
      <c r="D27" s="36"/>
      <c r="E27" s="37"/>
      <c r="F27" s="37"/>
      <c r="G27" s="37"/>
      <c r="H27" s="37"/>
      <c r="I27" s="37"/>
      <c r="J27" s="37"/>
      <c r="K27" s="37"/>
      <c r="L27" s="47"/>
    </row>
    <row r="28" spans="1:18" ht="21" customHeight="1">
      <c r="A28" s="36"/>
      <c r="B28" s="36"/>
      <c r="C28" s="36"/>
      <c r="D28" s="36"/>
      <c r="E28" s="37"/>
      <c r="F28" s="37"/>
      <c r="G28" s="37"/>
      <c r="H28" s="37"/>
      <c r="I28" s="37"/>
      <c r="J28" s="37"/>
      <c r="K28" s="37"/>
      <c r="L28" s="47"/>
    </row>
    <row r="29" spans="1:18" ht="21" customHeight="1">
      <c r="A29" s="36"/>
      <c r="B29" s="36"/>
      <c r="C29" s="36"/>
      <c r="D29" s="36"/>
      <c r="E29" s="37"/>
      <c r="F29" s="37"/>
      <c r="G29" s="37"/>
      <c r="H29" s="37"/>
      <c r="I29" s="37"/>
      <c r="J29" s="37"/>
      <c r="K29" s="37"/>
      <c r="L29" s="47"/>
    </row>
    <row r="30" spans="1:18" ht="21" customHeight="1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8"/>
    </row>
    <row r="31" spans="1:18" ht="21" customHeight="1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8"/>
    </row>
  </sheetData>
  <mergeCells count="19">
    <mergeCell ref="M23:N23"/>
    <mergeCell ref="O23:P23"/>
    <mergeCell ref="Q22:R22"/>
    <mergeCell ref="Q23:R23"/>
    <mergeCell ref="M24:R24"/>
    <mergeCell ref="M22:N22"/>
    <mergeCell ref="O22:P22"/>
    <mergeCell ref="A1:B2"/>
    <mergeCell ref="A8:A10"/>
    <mergeCell ref="B8:B10"/>
    <mergeCell ref="C8:C10"/>
    <mergeCell ref="D8:H8"/>
    <mergeCell ref="C1:R1"/>
    <mergeCell ref="C2:R2"/>
    <mergeCell ref="M8:N9"/>
    <mergeCell ref="O8:P9"/>
    <mergeCell ref="Q8:R9"/>
    <mergeCell ref="L8:L9"/>
    <mergeCell ref="I8:K8"/>
  </mergeCells>
  <phoneticPr fontId="8" type="noConversion"/>
  <pageMargins left="0.7" right="0.7" top="0.75" bottom="0.75" header="0.3" footer="0.3"/>
  <pageSetup scale="35" fitToHeight="3" orientation="landscape" r:id="rId1"/>
  <ignoredErrors>
    <ignoredError sqref="P22 N23 M24 R22 P23:R23 N18:N19 P18:P19 R18:R19 R11:R17 P11:P17 N14:N1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zoomScale="80" zoomScaleNormal="80" workbookViewId="0">
      <selection activeCell="F13" sqref="F13"/>
    </sheetView>
  </sheetViews>
  <sheetFormatPr baseColWidth="10" defaultColWidth="8.83203125" defaultRowHeight="14"/>
  <cols>
    <col min="1" max="1" width="8.83203125" style="38"/>
    <col min="2" max="2" width="60.6640625" style="38" customWidth="1"/>
    <col min="3" max="3" width="9.33203125" style="88" customWidth="1"/>
    <col min="4" max="4" width="10" style="88" customWidth="1"/>
    <col min="5" max="5" width="10.1640625" style="88" customWidth="1"/>
    <col min="6" max="6" width="15.6640625" style="88" customWidth="1"/>
    <col min="7" max="7" width="50.6640625" style="38" customWidth="1"/>
    <col min="8" max="16384" width="8.83203125" style="38"/>
  </cols>
  <sheetData>
    <row r="1" spans="1:7">
      <c r="A1" s="90" t="s">
        <v>88</v>
      </c>
    </row>
    <row r="3" spans="1:7" s="90" customFormat="1" ht="36.75" customHeight="1">
      <c r="A3" s="148" t="s">
        <v>95</v>
      </c>
      <c r="B3" s="148"/>
      <c r="C3" s="103" t="str">
        <f>Analisa!M8</f>
        <v>CLO 1 (PLO 1)</v>
      </c>
      <c r="D3" s="103" t="str">
        <f>Analisa!O8</f>
        <v>CLO 2 (PLO 2)</v>
      </c>
      <c r="E3" s="103" t="str">
        <f>Analisa!Q8</f>
        <v>CLO 3 (PLO 8)</v>
      </c>
      <c r="F3" s="97" t="s">
        <v>94</v>
      </c>
      <c r="G3" s="97" t="s">
        <v>93</v>
      </c>
    </row>
    <row r="4" spans="1:7" ht="55.5" customHeight="1">
      <c r="A4" s="99" t="s">
        <v>89</v>
      </c>
      <c r="B4" s="98" t="s">
        <v>112</v>
      </c>
      <c r="C4" s="92">
        <f>Analisa!M23</f>
        <v>72.727272727272734</v>
      </c>
      <c r="D4" s="91"/>
      <c r="E4" s="91"/>
      <c r="F4" s="91" t="str">
        <f>IF(C4&gt;70,"Cemerlang",IF(C4&lt;39,"Lemah","Sederhana"))</f>
        <v>Cemerlang</v>
      </c>
      <c r="G4" s="96"/>
    </row>
    <row r="5" spans="1:7" ht="71.25" customHeight="1">
      <c r="A5" s="99" t="s">
        <v>90</v>
      </c>
      <c r="B5" s="98" t="s">
        <v>113</v>
      </c>
      <c r="C5" s="91"/>
      <c r="D5" s="92">
        <f>Analisa!O23</f>
        <v>81.818181818181827</v>
      </c>
      <c r="E5" s="91"/>
      <c r="F5" s="91" t="str">
        <f>IF(D5&gt;70,"Cemerlang",IF(D5&lt;39,"Lemah","Sederhana"))</f>
        <v>Cemerlang</v>
      </c>
      <c r="G5" s="96"/>
    </row>
    <row r="6" spans="1:7" ht="55.5" customHeight="1">
      <c r="A6" s="99" t="s">
        <v>91</v>
      </c>
      <c r="B6" s="98" t="s">
        <v>114</v>
      </c>
      <c r="C6" s="91"/>
      <c r="D6" s="91"/>
      <c r="E6" s="92">
        <f>Analisa!Q23</f>
        <v>90.909090909090907</v>
      </c>
      <c r="F6" s="91" t="str">
        <f>IF(E6&gt;70,"Cemerlang",IF(E6&lt;39,"Lemah","Sederhana"))</f>
        <v>Cemerlang</v>
      </c>
      <c r="G6" s="96"/>
    </row>
    <row r="9" spans="1:7">
      <c r="A9" s="100"/>
      <c r="B9" s="38" t="s">
        <v>103</v>
      </c>
    </row>
    <row r="11" spans="1:7" ht="15">
      <c r="A11" s="94" t="s">
        <v>97</v>
      </c>
    </row>
    <row r="12" spans="1:7" ht="15">
      <c r="A12" s="93" t="s">
        <v>98</v>
      </c>
      <c r="B12" s="93" t="s">
        <v>99</v>
      </c>
      <c r="C12" s="149" t="s">
        <v>100</v>
      </c>
    </row>
    <row r="13" spans="1:7" ht="15">
      <c r="A13" s="93" t="s">
        <v>107</v>
      </c>
      <c r="B13" s="93" t="s">
        <v>101</v>
      </c>
      <c r="C13" s="150"/>
    </row>
    <row r="14" spans="1:7" ht="15">
      <c r="A14" s="93" t="s">
        <v>106</v>
      </c>
      <c r="B14" s="93" t="s">
        <v>96</v>
      </c>
      <c r="C14" s="95" t="s">
        <v>102</v>
      </c>
    </row>
  </sheetData>
  <mergeCells count="2">
    <mergeCell ref="A3:B3"/>
    <mergeCell ref="C12:C13"/>
  </mergeCells>
  <conditionalFormatting sqref="F4:F6">
    <cfRule type="cellIs" dxfId="0" priority="1" operator="equal">
      <formula>"Lemah"</formula>
    </cfRule>
  </conditionalFormatting>
  <pageMargins left="0.7" right="0.7" top="0.75" bottom="0.75" header="0.3" footer="0.3"/>
  <pageSetup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X35"/>
  <sheetViews>
    <sheetView zoomScale="80" zoomScaleNormal="80" workbookViewId="0">
      <selection sqref="A1:XFD1048576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54</v>
      </c>
      <c r="D5" s="41"/>
      <c r="E5" s="42"/>
      <c r="F5" s="43" t="s">
        <v>15</v>
      </c>
      <c r="G5" s="42"/>
      <c r="H5" s="43" t="s">
        <v>53</v>
      </c>
      <c r="I5" s="42"/>
      <c r="J5" s="48"/>
    </row>
    <row r="6" spans="1:14" ht="21" customHeight="1">
      <c r="A6" s="41" t="s">
        <v>12</v>
      </c>
      <c r="B6" s="42"/>
      <c r="C6" s="43" t="s">
        <v>50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15</v>
      </c>
      <c r="F9" s="20">
        <v>20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69" orientation="landscape" horizontalDpi="4294967293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35"/>
  <sheetViews>
    <sheetView zoomScale="80" zoomScaleNormal="80" workbookViewId="0">
      <selection sqref="A1:XFD1048576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54</v>
      </c>
      <c r="D5" s="41"/>
      <c r="E5" s="42"/>
      <c r="F5" s="43" t="s">
        <v>15</v>
      </c>
      <c r="G5" s="42"/>
      <c r="H5" s="43" t="s">
        <v>53</v>
      </c>
      <c r="I5" s="42"/>
      <c r="J5" s="48"/>
    </row>
    <row r="6" spans="1:14" ht="21" customHeight="1">
      <c r="A6" s="41" t="s">
        <v>12</v>
      </c>
      <c r="B6" s="42"/>
      <c r="C6" s="43" t="s">
        <v>78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69" orientation="landscape" horizontalDpi="4294967293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35"/>
  <sheetViews>
    <sheetView zoomScale="80" zoomScaleNormal="80" workbookViewId="0">
      <selection sqref="A1:XFD1048576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54</v>
      </c>
      <c r="D5" s="41"/>
      <c r="E5" s="42"/>
      <c r="F5" s="43" t="s">
        <v>15</v>
      </c>
      <c r="G5" s="42"/>
      <c r="H5" s="43" t="s">
        <v>53</v>
      </c>
      <c r="I5" s="42"/>
      <c r="J5" s="48"/>
    </row>
    <row r="6" spans="1:14" ht="21" customHeight="1">
      <c r="A6" s="41" t="s">
        <v>12</v>
      </c>
      <c r="B6" s="42"/>
      <c r="C6" s="43" t="s">
        <v>78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69" orientation="landscape" horizontalDpi="4294967293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X35"/>
  <sheetViews>
    <sheetView zoomScale="80" zoomScaleNormal="80" workbookViewId="0">
      <selection sqref="A1:XFD1048576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54</v>
      </c>
      <c r="D5" s="41"/>
      <c r="E5" s="42"/>
      <c r="F5" s="43" t="s">
        <v>15</v>
      </c>
      <c r="G5" s="42"/>
      <c r="H5" s="43" t="s">
        <v>53</v>
      </c>
      <c r="I5" s="42"/>
      <c r="J5" s="48"/>
    </row>
    <row r="6" spans="1:14" ht="21" customHeight="1">
      <c r="A6" s="41" t="s">
        <v>12</v>
      </c>
      <c r="B6" s="42"/>
      <c r="C6" s="43" t="s">
        <v>78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69" orientation="landscape" horizontalDpi="4294967293" r:id="rId1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X35"/>
  <sheetViews>
    <sheetView topLeftCell="A10" zoomScale="80" zoomScaleNormal="80" workbookViewId="0">
      <selection activeCell="I11" sqref="I11:I25"/>
    </sheetView>
  </sheetViews>
  <sheetFormatPr baseColWidth="10" defaultColWidth="9.1640625" defaultRowHeight="14"/>
  <cols>
    <col min="1" max="1" width="7.5" style="33" customWidth="1"/>
    <col min="2" max="2" width="15.5" style="33" customWidth="1"/>
    <col min="3" max="3" width="47.5" style="33" customWidth="1"/>
    <col min="4" max="9" width="15.6640625" style="33" customWidth="1"/>
    <col min="10" max="10" width="17.5" style="49" bestFit="1" customWidth="1"/>
    <col min="11" max="11" width="17.5" style="33" bestFit="1" customWidth="1"/>
    <col min="12" max="12" width="9.1640625" style="33"/>
    <col min="13" max="17" width="9.1640625" style="32"/>
    <col min="18" max="18" width="9.5" style="32" bestFit="1" customWidth="1"/>
    <col min="19" max="24" width="9.1640625" style="32"/>
    <col min="25" max="16384" width="9.1640625" style="33"/>
  </cols>
  <sheetData>
    <row r="1" spans="1:14" ht="21" customHeight="1">
      <c r="A1" s="36"/>
      <c r="B1" s="37"/>
      <c r="C1" s="36"/>
      <c r="D1" s="36"/>
      <c r="E1" s="37"/>
      <c r="F1" s="37"/>
      <c r="G1" s="38"/>
      <c r="H1" s="37"/>
      <c r="I1" s="39" t="s">
        <v>18</v>
      </c>
      <c r="J1" s="47"/>
    </row>
    <row r="2" spans="1:14" ht="21" customHeight="1">
      <c r="A2" s="111"/>
      <c r="B2" s="111"/>
      <c r="C2" s="112" t="s">
        <v>0</v>
      </c>
      <c r="D2" s="112"/>
      <c r="E2" s="112"/>
      <c r="F2" s="112"/>
      <c r="G2" s="112"/>
      <c r="H2" s="112"/>
      <c r="I2" s="112"/>
      <c r="J2" s="112"/>
    </row>
    <row r="3" spans="1:14" ht="21" customHeight="1">
      <c r="A3" s="111"/>
      <c r="B3" s="111"/>
      <c r="C3" s="112" t="s">
        <v>19</v>
      </c>
      <c r="D3" s="112"/>
      <c r="E3" s="112"/>
      <c r="F3" s="112"/>
      <c r="G3" s="112"/>
      <c r="H3" s="112"/>
      <c r="I3" s="112"/>
      <c r="J3" s="112"/>
    </row>
    <row r="4" spans="1:14" ht="21" customHeight="1">
      <c r="A4" s="41" t="s">
        <v>44</v>
      </c>
      <c r="B4" s="42"/>
      <c r="C4" s="42"/>
      <c r="D4" s="41"/>
      <c r="E4" s="42"/>
      <c r="F4" s="42"/>
      <c r="G4" s="42"/>
      <c r="H4" s="42"/>
      <c r="I4" s="42"/>
      <c r="J4" s="48"/>
    </row>
    <row r="5" spans="1:14" ht="21" customHeight="1">
      <c r="A5" s="41" t="s">
        <v>13</v>
      </c>
      <c r="B5" s="42"/>
      <c r="C5" s="43" t="s">
        <v>45</v>
      </c>
      <c r="D5" s="41"/>
      <c r="E5" s="42"/>
      <c r="F5" s="43" t="s">
        <v>15</v>
      </c>
      <c r="G5" s="42"/>
      <c r="H5" s="43" t="s">
        <v>47</v>
      </c>
      <c r="I5" s="42"/>
      <c r="J5" s="48"/>
    </row>
    <row r="6" spans="1:14" ht="21" customHeight="1">
      <c r="A6" s="41" t="s">
        <v>12</v>
      </c>
      <c r="B6" s="42"/>
      <c r="C6" s="43" t="s">
        <v>46</v>
      </c>
      <c r="D6" s="41"/>
      <c r="E6" s="42"/>
      <c r="F6" s="43" t="s">
        <v>14</v>
      </c>
      <c r="G6" s="42"/>
      <c r="H6" s="43" t="s">
        <v>48</v>
      </c>
      <c r="I6" s="42"/>
      <c r="J6" s="48"/>
    </row>
    <row r="7" spans="1:14" ht="21" customHeight="1" thickBot="1">
      <c r="A7" s="41"/>
      <c r="B7" s="42"/>
      <c r="C7" s="43"/>
      <c r="D7" s="41"/>
      <c r="E7" s="42"/>
      <c r="F7" s="43"/>
      <c r="G7" s="42"/>
      <c r="H7" s="43"/>
      <c r="I7" s="42"/>
      <c r="J7" s="48"/>
    </row>
    <row r="8" spans="1:14" ht="30" customHeight="1" thickBot="1">
      <c r="A8" s="113" t="s">
        <v>1</v>
      </c>
      <c r="B8" s="116" t="s">
        <v>2</v>
      </c>
      <c r="C8" s="119" t="s">
        <v>3</v>
      </c>
      <c r="D8" s="122" t="s">
        <v>4</v>
      </c>
      <c r="E8" s="123"/>
      <c r="F8" s="122" t="s">
        <v>5</v>
      </c>
      <c r="G8" s="124"/>
      <c r="H8" s="127" t="s">
        <v>11</v>
      </c>
      <c r="I8" s="127" t="s">
        <v>8</v>
      </c>
      <c r="J8" s="125" t="s">
        <v>10</v>
      </c>
      <c r="K8" s="107" t="s">
        <v>36</v>
      </c>
    </row>
    <row r="9" spans="1:14" ht="30" customHeight="1" thickBot="1">
      <c r="A9" s="114"/>
      <c r="B9" s="117"/>
      <c r="C9" s="120"/>
      <c r="D9" s="18">
        <v>10</v>
      </c>
      <c r="E9" s="19">
        <v>20</v>
      </c>
      <c r="F9" s="20">
        <v>15</v>
      </c>
      <c r="G9" s="19">
        <v>15</v>
      </c>
      <c r="H9" s="128"/>
      <c r="I9" s="128"/>
      <c r="J9" s="126"/>
      <c r="K9" s="108"/>
    </row>
    <row r="10" spans="1:14" ht="30" customHeight="1" thickBot="1">
      <c r="A10" s="115"/>
      <c r="B10" s="118"/>
      <c r="C10" s="121"/>
      <c r="D10" s="40" t="s">
        <v>9</v>
      </c>
      <c r="E10" s="40" t="s">
        <v>9</v>
      </c>
      <c r="F10" s="40" t="s">
        <v>9</v>
      </c>
      <c r="G10" s="40" t="s">
        <v>9</v>
      </c>
      <c r="H10" s="40" t="s">
        <v>9</v>
      </c>
      <c r="I10" s="40" t="s">
        <v>9</v>
      </c>
      <c r="J10" s="50" t="s">
        <v>40</v>
      </c>
      <c r="K10" s="109"/>
      <c r="M10" s="32" t="s">
        <v>37</v>
      </c>
    </row>
    <row r="11" spans="1:14" ht="25" customHeight="1">
      <c r="A11" s="15">
        <v>1</v>
      </c>
      <c r="B11" s="21"/>
      <c r="C11" s="22"/>
      <c r="D11" s="23"/>
      <c r="E11" s="21"/>
      <c r="F11" s="21"/>
      <c r="G11" s="21"/>
      <c r="H11" s="51">
        <f>SUM(D11:G11)</f>
        <v>0</v>
      </c>
      <c r="I11" s="21"/>
      <c r="J11" s="54">
        <f>SUM(H11+I11)</f>
        <v>0</v>
      </c>
      <c r="K11" s="44" t="e">
        <f>VLOOKUP(J11,'GRADE &amp; GPA Table'!$A$3:$B$14,2)</f>
        <v>#N/A</v>
      </c>
      <c r="M11" s="32" t="s">
        <v>35</v>
      </c>
      <c r="N11" s="32">
        <f>COUNTIF($K$11:$K$25,"A+")</f>
        <v>0</v>
      </c>
    </row>
    <row r="12" spans="1:14" ht="25" customHeight="1">
      <c r="A12" s="16">
        <v>2</v>
      </c>
      <c r="B12" s="24"/>
      <c r="C12" s="25"/>
      <c r="D12" s="26"/>
      <c r="E12" s="24"/>
      <c r="F12" s="24"/>
      <c r="G12" s="24"/>
      <c r="H12" s="52">
        <f t="shared" ref="H12:H25" si="0">SUM(D12:G12)</f>
        <v>0</v>
      </c>
      <c r="I12" s="24"/>
      <c r="J12" s="55">
        <f t="shared" ref="J12:J25" si="1">SUM(H12+I12)</f>
        <v>0</v>
      </c>
      <c r="K12" s="45" t="e">
        <f>VLOOKUP(J12,'GRADE &amp; GPA Table'!$A$3:$B$14,2)</f>
        <v>#N/A</v>
      </c>
      <c r="M12" s="32" t="s">
        <v>34</v>
      </c>
      <c r="N12" s="32">
        <f>COUNTIF($K$11:$K$25,"A")</f>
        <v>0</v>
      </c>
    </row>
    <row r="13" spans="1:14" ht="25" customHeight="1">
      <c r="A13" s="16">
        <v>3</v>
      </c>
      <c r="B13" s="27"/>
      <c r="C13" s="25"/>
      <c r="D13" s="26"/>
      <c r="E13" s="24"/>
      <c r="F13" s="24"/>
      <c r="G13" s="24"/>
      <c r="H13" s="52">
        <f t="shared" si="0"/>
        <v>0</v>
      </c>
      <c r="I13" s="24"/>
      <c r="J13" s="55">
        <f t="shared" si="1"/>
        <v>0</v>
      </c>
      <c r="K13" s="45" t="e">
        <f>VLOOKUP(J13,'GRADE &amp; GPA Table'!$A$3:$B$14,2)</f>
        <v>#N/A</v>
      </c>
      <c r="M13" s="32" t="s">
        <v>33</v>
      </c>
      <c r="N13" s="32">
        <f>COUNTIF($K$11:$K$25,"A-")</f>
        <v>0</v>
      </c>
    </row>
    <row r="14" spans="1:14" ht="25" customHeight="1">
      <c r="A14" s="16">
        <v>4</v>
      </c>
      <c r="B14" s="27"/>
      <c r="C14" s="25"/>
      <c r="D14" s="26"/>
      <c r="E14" s="24"/>
      <c r="F14" s="24"/>
      <c r="G14" s="24"/>
      <c r="H14" s="52">
        <f t="shared" si="0"/>
        <v>0</v>
      </c>
      <c r="I14" s="24"/>
      <c r="J14" s="55">
        <f t="shared" si="1"/>
        <v>0</v>
      </c>
      <c r="K14" s="45" t="e">
        <f>VLOOKUP(J14,'GRADE &amp; GPA Table'!$A$3:$B$14,2)</f>
        <v>#N/A</v>
      </c>
      <c r="M14" s="32" t="s">
        <v>32</v>
      </c>
      <c r="N14" s="32">
        <f>COUNTIF($K$11:$K$25,"B+")</f>
        <v>0</v>
      </c>
    </row>
    <row r="15" spans="1:14" ht="25" customHeight="1">
      <c r="A15" s="16">
        <v>5</v>
      </c>
      <c r="B15" s="27"/>
      <c r="C15" s="25"/>
      <c r="D15" s="26"/>
      <c r="E15" s="24"/>
      <c r="F15" s="24"/>
      <c r="G15" s="24"/>
      <c r="H15" s="52">
        <f t="shared" si="0"/>
        <v>0</v>
      </c>
      <c r="I15" s="24"/>
      <c r="J15" s="55">
        <f t="shared" si="1"/>
        <v>0</v>
      </c>
      <c r="K15" s="45" t="e">
        <f>VLOOKUP(J15,'GRADE &amp; GPA Table'!$A$3:$B$14,2)</f>
        <v>#N/A</v>
      </c>
      <c r="M15" s="32" t="s">
        <v>31</v>
      </c>
      <c r="N15" s="32">
        <f>COUNTIF($K$11:$K$25,"B")</f>
        <v>0</v>
      </c>
    </row>
    <row r="16" spans="1:14" ht="25" customHeight="1">
      <c r="A16" s="16">
        <v>6</v>
      </c>
      <c r="B16" s="27"/>
      <c r="C16" s="25"/>
      <c r="D16" s="26"/>
      <c r="E16" s="24"/>
      <c r="F16" s="24"/>
      <c r="G16" s="24"/>
      <c r="H16" s="52">
        <f t="shared" si="0"/>
        <v>0</v>
      </c>
      <c r="I16" s="24"/>
      <c r="J16" s="55">
        <f t="shared" si="1"/>
        <v>0</v>
      </c>
      <c r="K16" s="45" t="e">
        <f>VLOOKUP(J16,'GRADE &amp; GPA Table'!$A$3:$B$14,2)</f>
        <v>#N/A</v>
      </c>
      <c r="M16" s="32" t="s">
        <v>30</v>
      </c>
      <c r="N16" s="32">
        <f>COUNTIF($K$11:$K$25,"B-")</f>
        <v>0</v>
      </c>
    </row>
    <row r="17" spans="1:14" ht="25" customHeight="1">
      <c r="A17" s="16">
        <v>7</v>
      </c>
      <c r="B17" s="27"/>
      <c r="C17" s="25"/>
      <c r="D17" s="26"/>
      <c r="E17" s="24"/>
      <c r="F17" s="24"/>
      <c r="G17" s="24"/>
      <c r="H17" s="52">
        <f t="shared" si="0"/>
        <v>0</v>
      </c>
      <c r="I17" s="24"/>
      <c r="J17" s="55">
        <f t="shared" si="1"/>
        <v>0</v>
      </c>
      <c r="K17" s="45" t="e">
        <f>VLOOKUP(J17,'GRADE &amp; GPA Table'!$A$3:$B$14,2)</f>
        <v>#N/A</v>
      </c>
      <c r="M17" s="32" t="s">
        <v>29</v>
      </c>
      <c r="N17" s="32">
        <f>COUNTIF($K$11:$K$25,"C+")</f>
        <v>0</v>
      </c>
    </row>
    <row r="18" spans="1:14" ht="25" customHeight="1">
      <c r="A18" s="16">
        <v>8</v>
      </c>
      <c r="B18" s="27"/>
      <c r="C18" s="25"/>
      <c r="D18" s="26"/>
      <c r="E18" s="24"/>
      <c r="F18" s="24"/>
      <c r="G18" s="24"/>
      <c r="H18" s="52">
        <f t="shared" si="0"/>
        <v>0</v>
      </c>
      <c r="I18" s="24"/>
      <c r="J18" s="55">
        <f t="shared" si="1"/>
        <v>0</v>
      </c>
      <c r="K18" s="45" t="e">
        <f>VLOOKUP(J18,'GRADE &amp; GPA Table'!$A$3:$B$14,2)</f>
        <v>#N/A</v>
      </c>
      <c r="M18" s="32" t="s">
        <v>28</v>
      </c>
      <c r="N18" s="32">
        <f>COUNTIF($K$11:$K$25,"C")</f>
        <v>0</v>
      </c>
    </row>
    <row r="19" spans="1:14" ht="25" customHeight="1">
      <c r="A19" s="16">
        <v>9</v>
      </c>
      <c r="B19" s="27"/>
      <c r="C19" s="25"/>
      <c r="D19" s="26"/>
      <c r="E19" s="24"/>
      <c r="F19" s="24"/>
      <c r="G19" s="24"/>
      <c r="H19" s="52">
        <f t="shared" si="0"/>
        <v>0</v>
      </c>
      <c r="I19" s="24"/>
      <c r="J19" s="55">
        <f t="shared" si="1"/>
        <v>0</v>
      </c>
      <c r="K19" s="45" t="e">
        <f>VLOOKUP(J19,'GRADE &amp; GPA Table'!$A$3:$B$14,2)</f>
        <v>#N/A</v>
      </c>
      <c r="M19" s="32" t="s">
        <v>27</v>
      </c>
      <c r="N19" s="32">
        <f>COUNTIF($K$11:$K$25,"C-")</f>
        <v>0</v>
      </c>
    </row>
    <row r="20" spans="1:14" ht="25" customHeight="1">
      <c r="A20" s="16">
        <v>10</v>
      </c>
      <c r="B20" s="27"/>
      <c r="C20" s="25"/>
      <c r="D20" s="26"/>
      <c r="E20" s="24"/>
      <c r="F20" s="24"/>
      <c r="G20" s="24"/>
      <c r="H20" s="52">
        <f t="shared" si="0"/>
        <v>0</v>
      </c>
      <c r="I20" s="24"/>
      <c r="J20" s="55">
        <f t="shared" si="1"/>
        <v>0</v>
      </c>
      <c r="K20" s="45" t="e">
        <f>VLOOKUP(J20,'GRADE &amp; GPA Table'!$A$3:$B$14,2)</f>
        <v>#N/A</v>
      </c>
      <c r="M20" s="32" t="s">
        <v>26</v>
      </c>
      <c r="N20" s="32">
        <f>COUNTIF($K$11:$K$25,"D+")</f>
        <v>0</v>
      </c>
    </row>
    <row r="21" spans="1:14" ht="25" customHeight="1">
      <c r="A21" s="16">
        <v>11</v>
      </c>
      <c r="B21" s="27"/>
      <c r="C21" s="25"/>
      <c r="D21" s="26"/>
      <c r="E21" s="24"/>
      <c r="F21" s="24"/>
      <c r="G21" s="24"/>
      <c r="H21" s="52">
        <f t="shared" si="0"/>
        <v>0</v>
      </c>
      <c r="I21" s="24"/>
      <c r="J21" s="55">
        <f t="shared" si="1"/>
        <v>0</v>
      </c>
      <c r="K21" s="45" t="e">
        <f>VLOOKUP(J21,'GRADE &amp; GPA Table'!$A$3:$B$14,2)</f>
        <v>#N/A</v>
      </c>
      <c r="M21" s="32" t="s">
        <v>25</v>
      </c>
      <c r="N21" s="32">
        <f>COUNTIF($K$11:$K$25,"D")</f>
        <v>0</v>
      </c>
    </row>
    <row r="22" spans="1:14" ht="25" customHeight="1">
      <c r="A22" s="16">
        <v>12</v>
      </c>
      <c r="B22" s="27"/>
      <c r="C22" s="25"/>
      <c r="D22" s="26"/>
      <c r="E22" s="24"/>
      <c r="F22" s="24"/>
      <c r="G22" s="24"/>
      <c r="H22" s="52">
        <f t="shared" si="0"/>
        <v>0</v>
      </c>
      <c r="I22" s="24"/>
      <c r="J22" s="55">
        <f t="shared" si="1"/>
        <v>0</v>
      </c>
      <c r="K22" s="45" t="e">
        <f>VLOOKUP(J22,'GRADE &amp; GPA Table'!$A$3:$B$14,2)</f>
        <v>#N/A</v>
      </c>
      <c r="M22" s="32" t="s">
        <v>24</v>
      </c>
      <c r="N22" s="32">
        <f>COUNTIF($K$11:$K$25,"F")</f>
        <v>0</v>
      </c>
    </row>
    <row r="23" spans="1:14" ht="25" customHeight="1" thickBot="1">
      <c r="A23" s="16">
        <v>13</v>
      </c>
      <c r="B23" s="27"/>
      <c r="C23" s="25"/>
      <c r="D23" s="26"/>
      <c r="E23" s="24"/>
      <c r="F23" s="24"/>
      <c r="G23" s="24"/>
      <c r="H23" s="52">
        <f t="shared" si="0"/>
        <v>0</v>
      </c>
      <c r="I23" s="24"/>
      <c r="J23" s="55">
        <f>SUM(H23+I23)</f>
        <v>0</v>
      </c>
      <c r="K23" s="45" t="e">
        <f>VLOOKUP(J23,'GRADE &amp; GPA Table'!$A$3:$B$14,2)</f>
        <v>#N/A</v>
      </c>
      <c r="N23" s="35">
        <f>SUM(N11:N22)</f>
        <v>0</v>
      </c>
    </row>
    <row r="24" spans="1:14" ht="25" customHeight="1">
      <c r="A24" s="16">
        <v>14</v>
      </c>
      <c r="B24" s="27"/>
      <c r="C24" s="25"/>
      <c r="D24" s="26"/>
      <c r="E24" s="24"/>
      <c r="F24" s="24"/>
      <c r="G24" s="24"/>
      <c r="H24" s="52">
        <f t="shared" si="0"/>
        <v>0</v>
      </c>
      <c r="I24" s="24"/>
      <c r="J24" s="55">
        <f t="shared" si="1"/>
        <v>0</v>
      </c>
      <c r="K24" s="45" t="e">
        <f>VLOOKUP(J24,'GRADE &amp; GPA Table'!$A$3:$B$14,2)</f>
        <v>#N/A</v>
      </c>
    </row>
    <row r="25" spans="1:14" ht="25" customHeight="1" thickBot="1">
      <c r="A25" s="17">
        <v>15</v>
      </c>
      <c r="B25" s="28"/>
      <c r="C25" s="29"/>
      <c r="D25" s="30"/>
      <c r="E25" s="31"/>
      <c r="F25" s="31"/>
      <c r="G25" s="31"/>
      <c r="H25" s="53">
        <f t="shared" si="0"/>
        <v>0</v>
      </c>
      <c r="I25" s="31"/>
      <c r="J25" s="56">
        <f t="shared" si="1"/>
        <v>0</v>
      </c>
      <c r="K25" s="46" t="e">
        <f>VLOOKUP(J25,'GRADE &amp; GPA Table'!$A$3:$B$14,2)</f>
        <v>#N/A</v>
      </c>
    </row>
    <row r="26" spans="1:14" ht="21" customHeight="1">
      <c r="A26" s="110" t="s">
        <v>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34"/>
    </row>
    <row r="27" spans="1:14" ht="21" customHeight="1">
      <c r="A27" s="36" t="s">
        <v>7</v>
      </c>
      <c r="B27" s="36"/>
      <c r="C27" s="36"/>
      <c r="D27" s="36"/>
      <c r="E27" s="37"/>
      <c r="F27" s="37"/>
      <c r="G27" s="37"/>
      <c r="H27" s="37"/>
      <c r="I27" s="37"/>
      <c r="J27" s="47"/>
    </row>
    <row r="28" spans="1:14" ht="21" customHeight="1">
      <c r="A28" s="36"/>
      <c r="B28" s="36" t="s">
        <v>16</v>
      </c>
      <c r="C28" s="36"/>
      <c r="D28" s="36"/>
      <c r="E28" s="37"/>
      <c r="F28" s="37"/>
      <c r="G28" s="37"/>
      <c r="H28" s="37"/>
      <c r="I28" s="37"/>
      <c r="J28" s="47"/>
    </row>
    <row r="29" spans="1:14" ht="21" customHeight="1">
      <c r="A29" s="36"/>
      <c r="B29" s="36" t="s">
        <v>17</v>
      </c>
      <c r="C29" s="36"/>
      <c r="D29" s="36"/>
      <c r="E29" s="37"/>
      <c r="F29" s="37"/>
      <c r="G29" s="37"/>
      <c r="H29" s="37"/>
      <c r="I29" s="37"/>
      <c r="J29" s="47"/>
    </row>
    <row r="30" spans="1:14" ht="21" customHeight="1">
      <c r="A30" s="36"/>
      <c r="B30" s="36"/>
      <c r="C30" s="36"/>
      <c r="D30" s="36"/>
      <c r="E30" s="37"/>
      <c r="F30" s="37"/>
      <c r="G30" s="37"/>
      <c r="H30" s="37"/>
      <c r="I30" s="37"/>
      <c r="J30" s="47"/>
    </row>
    <row r="31" spans="1:14" ht="21" customHeight="1">
      <c r="A31" s="36"/>
      <c r="B31" s="36"/>
      <c r="C31" s="36"/>
      <c r="D31" s="36"/>
      <c r="E31" s="37"/>
      <c r="F31" s="37"/>
      <c r="G31" s="37"/>
      <c r="H31" s="37"/>
      <c r="I31" s="37"/>
      <c r="J31" s="47"/>
    </row>
    <row r="32" spans="1:14" ht="21" customHeight="1">
      <c r="A32" s="36"/>
      <c r="B32" s="36"/>
      <c r="C32" s="36"/>
      <c r="D32" s="36"/>
      <c r="E32" s="37"/>
      <c r="F32" s="37"/>
      <c r="G32" s="37"/>
      <c r="H32" s="37"/>
      <c r="I32" s="37"/>
      <c r="J32" s="47"/>
    </row>
    <row r="33" spans="1:10" ht="21" customHeight="1">
      <c r="A33" s="36"/>
      <c r="B33" s="36"/>
      <c r="C33" s="36"/>
      <c r="D33" s="36"/>
      <c r="E33" s="37"/>
      <c r="F33" s="37"/>
      <c r="G33" s="37"/>
      <c r="H33" s="37"/>
      <c r="I33" s="37"/>
      <c r="J33" s="47"/>
    </row>
    <row r="34" spans="1:10" ht="21" customHeight="1">
      <c r="A34" s="41"/>
      <c r="B34" s="41"/>
      <c r="C34" s="41"/>
      <c r="D34" s="41"/>
      <c r="E34" s="42"/>
      <c r="F34" s="42"/>
      <c r="G34" s="42"/>
      <c r="H34" s="42"/>
      <c r="I34" s="42"/>
      <c r="J34" s="48"/>
    </row>
    <row r="35" spans="1:10" ht="21" customHeight="1">
      <c r="A35" s="41"/>
      <c r="B35" s="41"/>
      <c r="C35" s="41"/>
      <c r="D35" s="41"/>
      <c r="E35" s="42"/>
      <c r="F35" s="42"/>
      <c r="G35" s="42"/>
      <c r="H35" s="42"/>
      <c r="I35" s="42"/>
      <c r="J35" s="48"/>
    </row>
  </sheetData>
  <sheetProtection password="CB4C" sheet="1" objects="1" scenarios="1" insertColumns="0" insertRows="0" deleteColumns="0" deleteRows="0"/>
  <mergeCells count="13">
    <mergeCell ref="K8:K10"/>
    <mergeCell ref="A26:J26"/>
    <mergeCell ref="A2:B3"/>
    <mergeCell ref="C2:J2"/>
    <mergeCell ref="C3:J3"/>
    <mergeCell ref="A8:A10"/>
    <mergeCell ref="B8:B10"/>
    <mergeCell ref="C8:C10"/>
    <mergeCell ref="D8:E8"/>
    <mergeCell ref="F8:G8"/>
    <mergeCell ref="H8:H9"/>
    <mergeCell ref="I8:I9"/>
    <mergeCell ref="J8:J9"/>
  </mergeCells>
  <printOptions horizontalCentered="1"/>
  <pageMargins left="0.51181102362204722" right="0.51181102362204722" top="0.35433070866141736" bottom="0.35433070866141736" header="0.11811023622047245" footer="0.19685039370078741"/>
  <pageSetup paperSize="9" scale="71" orientation="landscape" horizontalDpi="4294967293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Sheet1</vt:lpstr>
      <vt:lpstr>Jumlah Pelajar</vt:lpstr>
      <vt:lpstr>Analisa</vt:lpstr>
      <vt:lpstr>Pencapaian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GRADE &amp; GPA Table</vt:lpstr>
      <vt:lpstr>Analisa!Print_Area</vt:lpstr>
      <vt:lpstr>'Jumlah Pelajar'!Print_Area</vt:lpstr>
      <vt:lpstr>Pencapaian!Print_Area</vt:lpstr>
      <vt:lpstr>Sheet1!Print_Area</vt:lpstr>
      <vt:lpstr>Sheet10!Print_Area</vt:lpstr>
      <vt:lpstr>Sheet11!Print_Area</vt:lpstr>
      <vt:lpstr>Sheet12!Print_Area</vt:lpstr>
      <vt:lpstr>Sheet13!Print_Area</vt:lpstr>
      <vt:lpstr>Sheet14!Print_Area</vt:lpstr>
      <vt:lpstr>Sheet15!Print_Area</vt:lpstr>
      <vt:lpstr>Sheet16!Print_Area</vt:lpstr>
      <vt:lpstr>Sheet17!Print_Area</vt:lpstr>
      <vt:lpstr>Sheet18!Print_Area</vt:lpstr>
      <vt:lpstr>Sheet19!Print_Area</vt:lpstr>
      <vt:lpstr>Sheet2!Print_Area</vt:lpstr>
      <vt:lpstr>Sheet20!Print_Area</vt:lpstr>
      <vt:lpstr>Sheet3!Print_Area</vt:lpstr>
      <vt:lpstr>Sheet4!Print_Area</vt:lpstr>
      <vt:lpstr>Sheet5!Print_Area</vt:lpstr>
      <vt:lpstr>Sheet6!Print_Area</vt:lpstr>
      <vt:lpstr>Sheet7!Print_Area</vt:lpstr>
      <vt:lpstr>Sheet8!Print_Area</vt:lpstr>
      <vt:lpstr>Sheet9!Print_Area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Shahrul Nizam Mohd Danuri</dc:creator>
  <cp:lastModifiedBy>SURIANI BINTI SUDI @ YUSOFF</cp:lastModifiedBy>
  <cp:lastPrinted>2023-05-17T09:19:42Z</cp:lastPrinted>
  <dcterms:created xsi:type="dcterms:W3CDTF">2014-01-13T02:52:52Z</dcterms:created>
  <dcterms:modified xsi:type="dcterms:W3CDTF">2024-11-22T08:23:34Z</dcterms:modified>
</cp:coreProperties>
</file>